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890" tabRatio="998" firstSheet="2" activeTab="2"/>
  </bookViews>
  <sheets>
    <sheet name="2023年全县一般公共预算收入执行情况表" sheetId="23" r:id="rId1"/>
    <sheet name="2023年全县一般公共预算支出执行情况表" sheetId="11" r:id="rId2"/>
    <sheet name="2023年全县一般公共预算转移性收支平衡表" sheetId="13" r:id="rId3"/>
    <sheet name="2023年全县政府性基金预算收入执行情况表" sheetId="14" r:id="rId4"/>
    <sheet name="2023年全县政府性基金预算支出执行情况表" sheetId="15" r:id="rId5"/>
    <sheet name="2023年全县政府性基金收支决算平衡情况表" sheetId="16" r:id="rId6"/>
    <sheet name="2023年全县社保基金收支执行情况表    " sheetId="17" r:id="rId7"/>
    <sheet name="2023年全县地方政府债务情况表" sheetId="22" r:id="rId8"/>
    <sheet name="2024年一般公共预算收入明细表" sheetId="1" r:id="rId9"/>
    <sheet name="2024年一般公共预算支出总表" sheetId="7" r:id="rId10"/>
    <sheet name="2024年一般公共预算支出明细表" sheetId="24" r:id="rId11"/>
    <sheet name="2024年一般公共预算收支平衡表" sheetId="2" r:id="rId12"/>
    <sheet name="2024年政府性基金预算收支平衡表" sheetId="3" r:id="rId13"/>
    <sheet name="2024年政府性基金预算支出资金来源情况表" sheetId="4" r:id="rId14"/>
    <sheet name="2024年全县社保基金预算收支情况表    " sheetId="21" r:id="rId15"/>
    <sheet name=" 2024年国有资本经营预算收支表" sheetId="6" r:id="rId16"/>
    <sheet name="2024年预算“三公”经费情况表" sheetId="8" r:id="rId17"/>
    <sheet name="Sheet1" sheetId="25" r:id="rId18"/>
    <sheet name="Sheet2" sheetId="26" r:id="rId19"/>
  </sheets>
  <externalReferences>
    <externalReference r:id="rId20"/>
  </externalReferences>
  <definedNames>
    <definedName name="_xlnm._FilterDatabase" localSheetId="10" hidden="1">'2024年一般公共预算支出明细表'!$A$1:$C$914</definedName>
    <definedName name="_xlnm.Print_Titles" localSheetId="8">'2024年一般公共预算收入明细表'!$1:$4</definedName>
    <definedName name="_xlnm.Print_Titles" localSheetId="11">'2024年一般公共预算收支平衡表'!$1:$5</definedName>
    <definedName name="_xlnm.Print_Titles" localSheetId="12">'2024年政府性基金预算收支平衡表'!$1:$5</definedName>
    <definedName name="_xlnm.Print_Titles" localSheetId="13">'2024年政府性基金预算支出资金来源情况表'!$1:$5</definedName>
    <definedName name="_xlnm.Print_Titles" localSheetId="2">'2023年全县一般公共预算转移性收支平衡表'!$1:$3</definedName>
    <definedName name="_xlnm.Print_Titles" localSheetId="10">'2024年一般公共预算支出明细表'!$1:$3</definedName>
    <definedName name="地区名称">[1]封面!$B$2:$B$6</definedName>
  </definedNames>
  <calcPr calcId="144525"/>
</workbook>
</file>

<file path=xl/sharedStrings.xml><?xml version="1.0" encoding="utf-8"?>
<sst xmlns="http://schemas.openxmlformats.org/spreadsheetml/2006/main" count="1562" uniqueCount="1192">
  <si>
    <t>2023年全县一般公共预算收入执行情况表</t>
  </si>
  <si>
    <t>单位：万元</t>
  </si>
  <si>
    <t>项　　　　目</t>
  </si>
  <si>
    <t>2023年完成数</t>
  </si>
  <si>
    <t>同期完成数</t>
  </si>
  <si>
    <t>增长%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</si>
  <si>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</si>
  <si>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</si>
  <si>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</si>
  <si>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</si>
  <si>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</si>
  <si>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</si>
  <si>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</si>
  <si>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</si>
  <si>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</si>
  <si>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</si>
  <si>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</si>
  <si>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</si>
  <si>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</si>
  <si>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环境保护税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</si>
  <si>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</si>
  <si>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</si>
  <si>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</si>
  <si>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</si>
  <si>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国有资源（资产）有偿使用收入</t>
  </si>
  <si>
    <r>
      <rPr>
        <sz val="12"/>
        <color theme="1"/>
        <rFont val="宋体"/>
        <charset val="134"/>
        <scheme val="minor"/>
      </rPr>
      <t xml:space="preserve"> </t>
    </r>
    <r>
      <rPr>
        <sz val="12"/>
        <color theme="1"/>
        <rFont val="宋体"/>
        <charset val="134"/>
        <scheme val="minor"/>
      </rPr>
      <t xml:space="preserve">   </t>
    </r>
    <r>
      <rPr>
        <sz val="12"/>
        <color theme="1"/>
        <rFont val="宋体"/>
        <charset val="134"/>
        <scheme val="minor"/>
      </rPr>
      <t>捐赠收入</t>
    </r>
  </si>
  <si>
    <t xml:space="preserve">    政府住房基金收入</t>
  </si>
  <si>
    <t xml:space="preserve">    其他收入</t>
  </si>
  <si>
    <t>合　　　　计</t>
  </si>
  <si>
    <t>2023年全县一般公共预算支出执行情况表</t>
  </si>
  <si>
    <t>单位:万元</t>
  </si>
  <si>
    <t>预  算  科  目</t>
  </si>
  <si>
    <t>一般公共服务</t>
  </si>
  <si>
    <t>国防</t>
  </si>
  <si>
    <t>公共安全</t>
  </si>
  <si>
    <t>教育</t>
  </si>
  <si>
    <t>科学技术</t>
  </si>
  <si>
    <t>文化旅游体育与传媒</t>
  </si>
  <si>
    <t>社会保障和就业</t>
  </si>
  <si>
    <t>卫生健康</t>
  </si>
  <si>
    <t>节能环保</t>
  </si>
  <si>
    <t>城乡社区事务</t>
  </si>
  <si>
    <t>农林水事务</t>
  </si>
  <si>
    <t>交通运输</t>
  </si>
  <si>
    <t>资源勘探信息等事务</t>
  </si>
  <si>
    <t>商业服务业等事务</t>
  </si>
  <si>
    <t>自然资源海洋气象等事务</t>
  </si>
  <si>
    <t>住房保障支出</t>
  </si>
  <si>
    <t>粮油物资储备等事务</t>
  </si>
  <si>
    <t>灾害防治及应急管理支出</t>
  </si>
  <si>
    <t>债务付息支出</t>
  </si>
  <si>
    <t>债务发行费用支出</t>
  </si>
  <si>
    <t>其他支出</t>
  </si>
  <si>
    <t>合    计</t>
  </si>
  <si>
    <t>2023年全县一般公共预算转移性收支平衡表</t>
  </si>
  <si>
    <t>项目</t>
  </si>
  <si>
    <t>决 算 数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</si>
  <si>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</si>
  <si>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</si>
  <si>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</si>
  <si>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</si>
  <si>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</si>
  <si>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</si>
  <si>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</si>
  <si>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</si>
  <si>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</si>
  <si>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</si>
  <si>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</si>
  <si>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</si>
  <si>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</si>
  <si>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</si>
  <si>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</si>
  <si>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</si>
  <si>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</si>
  <si>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</si>
  <si>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</si>
  <si>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</si>
  <si>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</si>
  <si>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</si>
  <si>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</si>
  <si>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</si>
  <si>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</si>
  <si>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</si>
  <si>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</si>
  <si>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</si>
  <si>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</si>
  <si>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</si>
  <si>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</si>
  <si>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</si>
  <si>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</si>
  <si>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</si>
  <si>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</si>
  <si>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</si>
  <si>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</si>
  <si>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</si>
  <si>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补充县区财力转移支付收入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</si>
  <si>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</si>
  <si>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</si>
  <si>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</si>
  <si>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</si>
  <si>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</si>
  <si>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</si>
  <si>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</si>
  <si>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</si>
  <si>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</si>
  <si>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</si>
  <si>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</si>
  <si>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</si>
  <si>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</si>
  <si>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</si>
  <si>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</si>
  <si>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</si>
  <si>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</si>
  <si>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</si>
  <si>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</si>
  <si>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</si>
  <si>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</si>
  <si>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</si>
  <si>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</si>
  <si>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</si>
  <si>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</si>
  <si>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</si>
  <si>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</si>
  <si>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</si>
  <si>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</si>
  <si>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</si>
  <si>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</si>
  <si>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</si>
  <si>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</si>
  <si>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</si>
  <si>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</si>
  <si>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</si>
  <si>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</si>
  <si>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</si>
  <si>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</si>
  <si>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</si>
  <si>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</si>
  <si>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</si>
  <si>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</si>
  <si>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</si>
  <si>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</si>
  <si>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</si>
  <si>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</si>
  <si>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</si>
  <si>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</si>
  <si>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</si>
  <si>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</si>
  <si>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</si>
  <si>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</si>
  <si>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其他支出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</si>
  <si>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</si>
  <si>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</si>
  <si>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</si>
  <si>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</si>
  <si>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</si>
  <si>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</si>
  <si>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</si>
  <si>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上年结转</t>
  </si>
  <si>
    <t xml:space="preserve">调入资金   </t>
  </si>
  <si>
    <t>调出资金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</si>
  <si>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</si>
  <si>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</si>
  <si>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</si>
  <si>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</si>
  <si>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</si>
  <si>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</si>
  <si>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</si>
  <si>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</si>
  <si>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</si>
  <si>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</si>
  <si>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新增地方政府一般债券收入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</si>
  <si>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</si>
  <si>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</si>
  <si>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</si>
  <si>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</si>
  <si>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再融资债券还本支出</t>
  </si>
  <si>
    <t xml:space="preserve">      地方政府其他一般债务收入</t>
  </si>
  <si>
    <t>债务转贷收入</t>
  </si>
  <si>
    <t>债务转贷支出</t>
  </si>
  <si>
    <t xml:space="preserve">  地方政府一般债务转贷收入</t>
  </si>
  <si>
    <t xml:space="preserve">    地方政府新增一般债券转贷支出</t>
  </si>
  <si>
    <t xml:space="preserve">    地方政府新增一般债券转贷收入</t>
  </si>
  <si>
    <t xml:space="preserve">    地方政府再融资一般债券转贷支出</t>
  </si>
  <si>
    <t xml:space="preserve">    地方政府再融资一般债券转贷收入</t>
  </si>
  <si>
    <t xml:space="preserve">    地方政府拖欠账款一般债券转贷支出</t>
  </si>
  <si>
    <t xml:space="preserve">    地方政府拖欠账款一般债券转贷收入</t>
  </si>
  <si>
    <t xml:space="preserve">    地方政府其他一般债务转贷支出</t>
  </si>
  <si>
    <t xml:space="preserve">    再融资一般债券收入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</si>
  <si>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</si>
  <si>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</si>
  <si>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</si>
  <si>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</si>
  <si>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</si>
  <si>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</si>
  <si>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动用预算稳定调节基金</t>
  </si>
  <si>
    <t>安排预算稳定调节基金</t>
  </si>
  <si>
    <t>接受其他地区援助收入</t>
  </si>
  <si>
    <t>援助其他地区支出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</si>
  <si>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</si>
  <si>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</si>
  <si>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</si>
  <si>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</si>
  <si>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</si>
  <si>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</si>
  <si>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</si>
  <si>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</si>
  <si>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</si>
  <si>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</si>
  <si>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</si>
  <si>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</si>
  <si>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</si>
  <si>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</si>
  <si>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</si>
  <si>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</si>
  <si>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2023年全县政府性基金预算收入执行情况表</t>
  </si>
  <si>
    <t xml:space="preserve">                   单位：万元</t>
  </si>
  <si>
    <t>政府性基金收入合计</t>
  </si>
  <si>
    <t xml:space="preserve">       新型墙体材料专项基金收入</t>
  </si>
  <si>
    <t>政府住房基金收入</t>
  </si>
  <si>
    <t xml:space="preserve">   城市公用事业附加收入</t>
  </si>
  <si>
    <t xml:space="preserve">   国有土地收益基金收入</t>
  </si>
  <si>
    <t xml:space="preserve">   农业土地开发资金收入</t>
  </si>
  <si>
    <t xml:space="preserve">     国有土地使用权出让收入</t>
  </si>
  <si>
    <t xml:space="preserve">     城市基础设施配套费收入</t>
  </si>
  <si>
    <t xml:space="preserve">        污水处理费收入</t>
  </si>
  <si>
    <t>水土保持补偿费收入</t>
  </si>
  <si>
    <t xml:space="preserve">     专项债券对应项目专项收入</t>
  </si>
  <si>
    <t>2023年全县政府性基金预算支出执行情况表</t>
  </si>
  <si>
    <t>政府性基金支出合计</t>
  </si>
  <si>
    <t xml:space="preserve">    文化体育与传媒支出</t>
  </si>
  <si>
    <t>    大中型水库移民后期扶持基金支出</t>
  </si>
  <si>
    <t xml:space="preserve">    小型水库移民扶助基金支出</t>
  </si>
  <si>
    <t>    政府住房基金支出</t>
  </si>
  <si>
    <t>    国有土地使用权出让收入支出</t>
  </si>
  <si>
    <t>    城市公用事业附加安排的支出</t>
  </si>
  <si>
    <t>    国有土地收益基金支出</t>
  </si>
  <si>
    <t>    农业土地开发资金支出</t>
  </si>
  <si>
    <r>
      <rPr>
        <sz val="12"/>
        <color theme="1"/>
        <rFont val="宋体"/>
        <charset val="134"/>
        <scheme val="minor"/>
      </rPr>
      <t xml:space="preserve"> </t>
    </r>
    <r>
      <rPr>
        <sz val="12"/>
        <color theme="1"/>
        <rFont val="宋体"/>
        <charset val="134"/>
        <scheme val="minor"/>
      </rPr>
      <t xml:space="preserve">   </t>
    </r>
    <r>
      <rPr>
        <sz val="12"/>
        <color theme="1"/>
        <rFont val="宋体"/>
        <charset val="134"/>
        <scheme val="minor"/>
      </rPr>
      <t>新增建设用地土地有偿使用费安排的支出</t>
    </r>
  </si>
  <si>
    <t>    城市基础设施配套费安排的支出</t>
  </si>
  <si>
    <t>    污水处理费安排的支出</t>
  </si>
  <si>
    <t xml:space="preserve">    棚户区改造专项债券收入安排的支出 </t>
  </si>
  <si>
    <t>    大中型水库库区基金支出</t>
  </si>
  <si>
    <t>    水土保持补偿费安排的支出</t>
  </si>
  <si>
    <t>    民航发展基金支出</t>
  </si>
  <si>
    <t>    新型墙体材料专项基金支出</t>
  </si>
  <si>
    <t>    旅游发展基金支出</t>
  </si>
  <si>
    <t>    彩票公益金安排的支出</t>
  </si>
  <si>
    <t>    其他政府性基金支出</t>
  </si>
  <si>
    <t xml:space="preserve">    抗疫特别国债安排的支出</t>
  </si>
  <si>
    <t xml:space="preserve">    债务付息支出</t>
  </si>
  <si>
    <t xml:space="preserve">    债务发行费用支出</t>
  </si>
  <si>
    <t>2023年全县政府性基金收支决算平衡情况表</t>
  </si>
  <si>
    <t>预算科目</t>
  </si>
  <si>
    <t>决算数</t>
  </si>
  <si>
    <t>政府性基金收入</t>
  </si>
  <si>
    <t>政府性基金支出</t>
  </si>
  <si>
    <t>政府性基金上级补助收入</t>
  </si>
  <si>
    <t>政府性基金补助下级支出</t>
  </si>
  <si>
    <t>政府性基金省补助计划单列市收入</t>
  </si>
  <si>
    <t>政府性基金计划单列市上解省支出</t>
  </si>
  <si>
    <t>政府性基金下级上解收入</t>
  </si>
  <si>
    <t>政府性基金上解上级支出</t>
  </si>
  <si>
    <t>政府性基金计划单列市上解省收入</t>
  </si>
  <si>
    <t>政府性基金省补助计划单列市支出</t>
  </si>
  <si>
    <t>地方政府专项债务转贷收入</t>
  </si>
  <si>
    <t>地方政府专项债务还本支出</t>
  </si>
  <si>
    <t>再融资专项债券收入</t>
  </si>
  <si>
    <t>再融资专项债券还本支出</t>
  </si>
  <si>
    <t>政府性基金上年结余</t>
  </si>
  <si>
    <t>政府性基金调出资金</t>
  </si>
  <si>
    <t>政府性基金调入资金</t>
  </si>
  <si>
    <t>政府性基金年终结余</t>
  </si>
  <si>
    <t>  1.公共财政预算调入</t>
  </si>
  <si>
    <t>  2.财政专户管理资金调入</t>
  </si>
  <si>
    <t>  3.其他调入</t>
  </si>
  <si>
    <t>收　　入　　总　　计　</t>
  </si>
  <si>
    <t>支　　出　　总　　计</t>
  </si>
  <si>
    <t>2023年全县社保基金收支执行情况表</t>
  </si>
  <si>
    <t>项目及名称</t>
  </si>
  <si>
    <t>一、社保基金收入合计</t>
  </si>
  <si>
    <t xml:space="preserve">    1.城乡居民基本养老保险金</t>
  </si>
  <si>
    <t xml:space="preserve">    2.机关事业养老保险基金</t>
  </si>
  <si>
    <t>二、社保基金支出合计</t>
  </si>
  <si>
    <t>2023年全县地方政府综合债务情况表</t>
  </si>
  <si>
    <t>债券分类</t>
  </si>
  <si>
    <t>期初余额</t>
  </si>
  <si>
    <t>当期新增</t>
  </si>
  <si>
    <t>当期减少</t>
  </si>
  <si>
    <t>期末余额</t>
  </si>
  <si>
    <t>备注</t>
  </si>
  <si>
    <t>法定债务</t>
  </si>
  <si>
    <t>合计</t>
  </si>
  <si>
    <t>其中：一般债务</t>
  </si>
  <si>
    <t xml:space="preserve">   专项债务</t>
  </si>
  <si>
    <t>隐性债务</t>
  </si>
  <si>
    <t>2024年一般公共预算收入明细表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</si>
  <si>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</si>
  <si>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2024年预算数</t>
  </si>
  <si>
    <t xml:space="preserve">    国有资本经营收入</t>
  </si>
  <si>
    <t xml:space="preserve">    捐赠收入</t>
  </si>
  <si>
    <t>收入合计</t>
  </si>
  <si>
    <t>2024年一般公共预算支出总表</t>
  </si>
  <si>
    <t>2023年预算数</t>
  </si>
  <si>
    <t>年初预留支出</t>
  </si>
  <si>
    <t>预备费</t>
  </si>
  <si>
    <t>2024年一般公共预算支出明细表</t>
  </si>
  <si>
    <t>代码</t>
  </si>
  <si>
    <t>预算支出</t>
  </si>
  <si>
    <t xml:space="preserve">    人大事务</t>
  </si>
  <si>
    <t xml:space="preserve">      行政运行</t>
  </si>
  <si>
    <t xml:space="preserve">      一般行政管理事务</t>
  </si>
  <si>
    <t xml:space="preserve">      其他人大事务支出</t>
  </si>
  <si>
    <t xml:space="preserve">    政协事务</t>
  </si>
  <si>
    <t xml:space="preserve">      其他政协事务支出</t>
  </si>
  <si>
    <t xml:space="preserve">    政府办公厅(室)及相关机构事务</t>
  </si>
  <si>
    <t xml:space="preserve">      信访事务</t>
  </si>
  <si>
    <t xml:space="preserve">      其他政府办公厅（室）及相关机构事务支出</t>
  </si>
  <si>
    <t xml:space="preserve">    发展与改革事务</t>
  </si>
  <si>
    <t xml:space="preserve">      物价管理</t>
  </si>
  <si>
    <t xml:space="preserve">      其他发展与改革事务支出</t>
  </si>
  <si>
    <t xml:space="preserve">    统计信息事务</t>
  </si>
  <si>
    <t xml:space="preserve">      其他统计信息事务支出</t>
  </si>
  <si>
    <t xml:space="preserve">    财政事务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</si>
  <si>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</si>
  <si>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</si>
  <si>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</si>
  <si>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</si>
  <si>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其他审计事务支出</t>
  </si>
  <si>
    <t xml:space="preserve">    海关事务</t>
  </si>
  <si>
    <t xml:space="preserve">      其他海关事务支出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</si>
  <si>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</si>
  <si>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</si>
  <si>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</si>
  <si>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其他商贸事务支出</t>
  </si>
  <si>
    <t xml:space="preserve">    知识产权事务</t>
  </si>
  <si>
    <t xml:space="preserve">      其他知识产权事务支出</t>
  </si>
  <si>
    <t xml:space="preserve">    民族事务</t>
  </si>
  <si>
    <t xml:space="preserve">      其他民族事务支出</t>
  </si>
  <si>
    <t xml:space="preserve">    港澳台事务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</si>
  <si>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</si>
  <si>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</si>
  <si>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</si>
  <si>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</si>
  <si>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</si>
  <si>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</si>
  <si>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</si>
  <si>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机关服务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</si>
  <si>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</si>
  <si>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</si>
  <si>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</si>
  <si>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事业运行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</si>
  <si>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</si>
  <si>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</si>
  <si>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</si>
  <si>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</si>
  <si>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</si>
  <si>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</si>
  <si>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</si>
  <si>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</si>
  <si>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</si>
  <si>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</si>
  <si>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</si>
  <si>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</si>
  <si>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</si>
  <si>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</si>
  <si>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</si>
  <si>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</si>
  <si>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</si>
  <si>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</si>
  <si>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</si>
  <si>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</si>
  <si>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外交支出</t>
  </si>
  <si>
    <t xml:space="preserve">    对外合作与交流</t>
  </si>
  <si>
    <t xml:space="preserve">    对外宣传</t>
  </si>
  <si>
    <t xml:space="preserve">    其他外交支出</t>
  </si>
  <si>
    <t>国防支出</t>
  </si>
  <si>
    <t xml:space="preserve">    国防动员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</si>
  <si>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</si>
  <si>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</si>
  <si>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</si>
  <si>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</si>
  <si>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</si>
  <si>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</si>
  <si>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</si>
  <si>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其他公安支出</t>
  </si>
  <si>
    <t xml:space="preserve">    国家安全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</si>
  <si>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</si>
  <si>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</si>
  <si>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</si>
  <si>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</si>
  <si>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</si>
  <si>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</si>
  <si>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</si>
  <si>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</si>
  <si>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</si>
  <si>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</si>
  <si>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</si>
  <si>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</si>
  <si>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</si>
  <si>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</si>
  <si>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</si>
  <si>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</si>
  <si>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</si>
  <si>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</si>
  <si>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信息化建设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</si>
  <si>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</si>
  <si>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</si>
  <si>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</si>
  <si>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</si>
  <si>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</si>
  <si>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</si>
  <si>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</si>
  <si>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</si>
  <si>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</si>
  <si>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</si>
  <si>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</si>
  <si>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</si>
  <si>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</si>
  <si>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</si>
  <si>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</si>
  <si>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</si>
  <si>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</si>
  <si>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</si>
  <si>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</si>
  <si>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</si>
  <si>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</si>
  <si>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>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</si>
  <si>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</si>
  <si>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</si>
  <si>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</si>
  <si>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</si>
  <si>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</si>
  <si>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</si>
  <si>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</si>
  <si>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</si>
  <si>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</si>
  <si>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</si>
  <si>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</si>
  <si>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</si>
  <si>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</si>
  <si>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</si>
  <si>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</si>
  <si>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</si>
  <si>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</si>
  <si>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</si>
  <si>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</si>
  <si>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</si>
  <si>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</si>
  <si>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</si>
  <si>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</si>
  <si>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</si>
  <si>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</si>
  <si>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</si>
  <si>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</si>
  <si>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</si>
  <si>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</si>
  <si>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</si>
  <si>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</si>
  <si>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</si>
  <si>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</si>
  <si>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</si>
  <si>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</si>
  <si>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</si>
  <si>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</si>
  <si>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</si>
  <si>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</si>
  <si>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</si>
  <si>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</si>
  <si>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</si>
  <si>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</si>
  <si>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</si>
  <si>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</si>
  <si>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</si>
  <si>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</si>
  <si>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</si>
  <si>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</si>
  <si>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</si>
  <si>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</si>
  <si>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</si>
  <si>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</si>
  <si>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</si>
  <si>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</si>
  <si>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</si>
  <si>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</si>
  <si>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</si>
  <si>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</si>
  <si>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</si>
  <si>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</si>
  <si>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</si>
  <si>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</si>
  <si>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</si>
  <si>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</si>
  <si>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</si>
  <si>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</si>
  <si>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</si>
  <si>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</si>
  <si>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</si>
  <si>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</si>
  <si>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</si>
  <si>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</si>
  <si>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</si>
  <si>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</si>
  <si>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</si>
  <si>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</si>
  <si>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</si>
  <si>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</si>
  <si>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</si>
  <si>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</si>
  <si>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</si>
  <si>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</si>
  <si>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</si>
  <si>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</si>
  <si>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</si>
  <si>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</si>
  <si>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</si>
  <si>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</si>
  <si>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</si>
  <si>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</si>
  <si>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</si>
  <si>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</si>
  <si>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</si>
  <si>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</si>
  <si>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</si>
  <si>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文化旅游体育与传媒支出</t>
  </si>
  <si>
    <t xml:space="preserve">    文化和旅游</t>
  </si>
  <si>
    <t xml:space="preserve">      图书馆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</si>
  <si>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</si>
  <si>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</si>
  <si>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</si>
  <si>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</si>
  <si>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</si>
  <si>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</si>
  <si>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</si>
  <si>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其他体育支出</t>
  </si>
  <si>
    <t xml:space="preserve">    新闻出版电影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</si>
  <si>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</si>
  <si>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</si>
  <si>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</si>
  <si>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</si>
  <si>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</si>
  <si>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</si>
  <si>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</si>
  <si>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</si>
  <si>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</si>
  <si>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</si>
  <si>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社会保障和就业支出</t>
  </si>
  <si>
    <t xml:space="preserve">    人力资源和社会保障管理事务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</si>
  <si>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</si>
  <si>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</si>
  <si>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</si>
  <si>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</si>
  <si>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</si>
  <si>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</si>
  <si>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</si>
  <si>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</si>
  <si>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</si>
  <si>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</si>
  <si>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</si>
  <si>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</si>
  <si>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</si>
  <si>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</si>
  <si>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</si>
  <si>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</si>
  <si>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</si>
  <si>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</si>
  <si>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</si>
  <si>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</si>
  <si>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</si>
  <si>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</si>
  <si>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</si>
  <si>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</si>
  <si>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</si>
  <si>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</si>
  <si>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</si>
  <si>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</si>
  <si>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</si>
  <si>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</si>
  <si>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</si>
  <si>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</si>
  <si>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</si>
  <si>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</si>
  <si>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</si>
  <si>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</si>
  <si>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</si>
  <si>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</si>
  <si>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</si>
  <si>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</si>
  <si>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</si>
  <si>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</si>
  <si>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</si>
  <si>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</si>
  <si>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</si>
  <si>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</si>
  <si>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</si>
  <si>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</si>
  <si>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</si>
  <si>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</si>
  <si>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</si>
  <si>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</si>
  <si>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</si>
  <si>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</si>
  <si>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</si>
  <si>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</si>
  <si>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</si>
  <si>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</si>
  <si>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</si>
  <si>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</si>
  <si>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</si>
  <si>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</si>
  <si>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</si>
  <si>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</si>
  <si>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</si>
  <si>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</si>
  <si>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</si>
  <si>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</si>
  <si>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</si>
  <si>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</si>
  <si>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</si>
  <si>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</si>
  <si>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</si>
  <si>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</si>
  <si>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</si>
  <si>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</si>
  <si>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</si>
  <si>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</si>
  <si>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</si>
  <si>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</si>
  <si>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</si>
  <si>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</si>
  <si>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</si>
  <si>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</si>
  <si>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</si>
  <si>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</si>
  <si>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</si>
  <si>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</si>
  <si>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</si>
  <si>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</si>
  <si>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</si>
  <si>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</si>
  <si>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</si>
  <si>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</si>
  <si>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</si>
  <si>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</si>
  <si>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</si>
  <si>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</si>
  <si>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</si>
  <si>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</si>
  <si>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</si>
  <si>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</si>
  <si>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</si>
  <si>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</si>
  <si>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</si>
  <si>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</si>
  <si>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</si>
  <si>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</si>
  <si>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</si>
  <si>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</si>
  <si>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</si>
  <si>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</si>
  <si>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</si>
  <si>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</si>
  <si>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</si>
  <si>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</si>
  <si>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</si>
  <si>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</si>
  <si>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</si>
  <si>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</si>
  <si>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</si>
  <si>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</si>
  <si>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</si>
  <si>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</si>
  <si>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</si>
  <si>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</si>
  <si>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</si>
  <si>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</si>
  <si>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</si>
  <si>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</si>
  <si>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</si>
  <si>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</si>
  <si>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</si>
  <si>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其他医疗保障管理事务支出</t>
  </si>
  <si>
    <t xml:space="preserve">    老龄卫生健康事务</t>
  </si>
  <si>
    <t xml:space="preserve">    其他卫生健康支出</t>
  </si>
  <si>
    <t>节能环保支出</t>
  </si>
  <si>
    <t xml:space="preserve">    环境保护管理事务</t>
  </si>
  <si>
    <t xml:space="preserve">      生态环境保护宣传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</si>
  <si>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</si>
  <si>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</si>
  <si>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</si>
  <si>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</si>
  <si>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</si>
  <si>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</si>
  <si>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</si>
  <si>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</si>
  <si>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</si>
  <si>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</si>
  <si>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</si>
  <si>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</si>
  <si>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</si>
  <si>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</si>
  <si>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</si>
  <si>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</si>
  <si>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</si>
  <si>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</si>
  <si>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</si>
  <si>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</si>
  <si>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</si>
  <si>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</si>
  <si>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</si>
  <si>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</si>
  <si>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</si>
  <si>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</si>
  <si>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</si>
  <si>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</si>
  <si>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</si>
  <si>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</si>
  <si>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</si>
  <si>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</si>
  <si>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</si>
  <si>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</si>
  <si>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</si>
  <si>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</si>
  <si>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</si>
  <si>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</si>
  <si>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</si>
  <si>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</si>
  <si>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</si>
  <si>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</si>
  <si>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</si>
  <si>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</si>
  <si>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</si>
  <si>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</si>
  <si>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</si>
  <si>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</si>
  <si>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其他能源管理事务支出</t>
  </si>
  <si>
    <t xml:space="preserve">    其他节能环保支出</t>
  </si>
  <si>
    <t>城乡社区支出</t>
  </si>
  <si>
    <t xml:space="preserve">    城乡社区管理事务</t>
  </si>
  <si>
    <t xml:space="preserve">      城管执法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</si>
  <si>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</si>
  <si>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</si>
  <si>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</si>
  <si>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</si>
  <si>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</si>
  <si>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</si>
  <si>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</si>
  <si>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</si>
  <si>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</si>
  <si>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</si>
  <si>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</si>
  <si>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</si>
  <si>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</si>
  <si>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</si>
  <si>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</si>
  <si>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</si>
  <si>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</si>
  <si>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</si>
  <si>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</si>
  <si>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</si>
  <si>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</si>
  <si>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</si>
  <si>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</si>
  <si>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</si>
  <si>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</si>
  <si>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</si>
  <si>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</si>
  <si>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</si>
  <si>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</si>
  <si>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</si>
  <si>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</si>
  <si>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</si>
  <si>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</si>
  <si>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</si>
  <si>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</si>
  <si>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</si>
  <si>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</si>
  <si>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 “三西”农业建设专项补助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</si>
  <si>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</si>
  <si>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</si>
  <si>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</si>
  <si>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</si>
  <si>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</si>
  <si>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</si>
  <si>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</si>
  <si>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</si>
  <si>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</si>
  <si>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</si>
  <si>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</si>
  <si>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</si>
  <si>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</si>
  <si>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</si>
  <si>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</si>
  <si>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</si>
  <si>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</si>
  <si>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</si>
  <si>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</si>
  <si>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</si>
  <si>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交通运输支出</t>
  </si>
  <si>
    <t xml:space="preserve">    公路水路运输</t>
  </si>
  <si>
    <t xml:space="preserve">      公路建设</t>
  </si>
  <si>
    <t xml:space="preserve">      公路养护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</si>
  <si>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</si>
  <si>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</si>
  <si>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</si>
  <si>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</si>
  <si>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</si>
  <si>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</si>
  <si>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</si>
  <si>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</si>
  <si>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</si>
  <si>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</si>
  <si>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</si>
  <si>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</si>
  <si>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</si>
  <si>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</si>
  <si>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</si>
  <si>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</si>
  <si>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</si>
  <si>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</si>
  <si>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</si>
  <si>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</si>
  <si>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</si>
  <si>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资源勘探工业信息等支出</t>
  </si>
  <si>
    <t xml:space="preserve">    资源勘探开发</t>
  </si>
  <si>
    <t xml:space="preserve">      其他资源勘探业支出</t>
  </si>
  <si>
    <t xml:space="preserve">    制造业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</si>
  <si>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</si>
  <si>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</si>
  <si>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</si>
  <si>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</si>
  <si>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</si>
  <si>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</si>
  <si>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</si>
  <si>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</si>
  <si>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</si>
  <si>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</si>
  <si>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</si>
  <si>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</si>
  <si>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</si>
  <si>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</si>
  <si>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</si>
  <si>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</si>
  <si>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</si>
  <si>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</si>
  <si>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</si>
  <si>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</si>
  <si>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</si>
  <si>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</si>
  <si>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</si>
  <si>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</si>
  <si>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</si>
  <si>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</si>
  <si>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</si>
  <si>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</si>
  <si>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</si>
  <si>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</si>
  <si>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</si>
  <si>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</si>
  <si>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</si>
  <si>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</si>
  <si>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</si>
  <si>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</si>
  <si>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</si>
  <si>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</si>
  <si>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</si>
  <si>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</si>
  <si>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</si>
  <si>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</si>
  <si>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</si>
  <si>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</si>
  <si>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</si>
  <si>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</si>
  <si>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</si>
  <si>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</si>
  <si>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</si>
  <si>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</si>
  <si>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</si>
  <si>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</si>
  <si>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</si>
  <si>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</si>
  <si>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</si>
  <si>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</si>
  <si>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</si>
  <si>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</si>
  <si>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</si>
  <si>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</si>
  <si>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</si>
  <si>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</si>
  <si>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</si>
  <si>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</si>
  <si>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</si>
  <si>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</si>
  <si>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>自然资源海洋气象等支出</t>
  </si>
  <si>
    <t xml:space="preserve">    自然资源事务</t>
  </si>
  <si>
    <t xml:space="preserve">      其他自然资源事务支出</t>
  </si>
  <si>
    <t xml:space="preserve">    气象事务</t>
  </si>
  <si>
    <t xml:space="preserve">      其他气象事务支出</t>
  </si>
  <si>
    <t xml:space="preserve">    其他自然资源海洋气象等支出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</si>
  <si>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</si>
  <si>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</si>
  <si>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</si>
  <si>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</si>
  <si>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</si>
  <si>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</si>
  <si>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</si>
  <si>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</si>
  <si>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</si>
  <si>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</si>
  <si>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</si>
  <si>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</si>
  <si>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</si>
  <si>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</si>
  <si>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</si>
  <si>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</si>
  <si>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</si>
  <si>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</si>
  <si>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</si>
  <si>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</si>
  <si>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</si>
  <si>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</si>
  <si>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</si>
  <si>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</si>
  <si>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</si>
  <si>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</si>
  <si>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</si>
  <si>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</si>
  <si>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</si>
  <si>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</si>
  <si>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</si>
  <si>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</si>
  <si>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</si>
  <si>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</si>
  <si>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</si>
  <si>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</si>
  <si>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</si>
  <si>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</si>
  <si>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</si>
  <si>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</si>
  <si>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</si>
  <si>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</si>
  <si>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</si>
  <si>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</si>
  <si>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</si>
  <si>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</si>
  <si>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</si>
  <si>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</si>
  <si>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</si>
  <si>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</si>
  <si>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</si>
  <si>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</si>
  <si>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</si>
  <si>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</si>
  <si>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</si>
  <si>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</si>
  <si>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</si>
  <si>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</si>
  <si>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</si>
  <si>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</si>
  <si>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</si>
  <si>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</si>
  <si>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</si>
  <si>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</si>
  <si>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</si>
  <si>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</si>
  <si>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</si>
  <si>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</si>
  <si>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</si>
  <si>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</si>
  <si>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其他矿山安全支出</t>
  </si>
  <si>
    <t xml:space="preserve">    地震事务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</si>
  <si>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</si>
  <si>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</si>
  <si>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</si>
  <si>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</si>
  <si>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</si>
  <si>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</si>
  <si>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</si>
  <si>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</si>
  <si>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</si>
  <si>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</si>
  <si>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年初预留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</si>
  <si>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</si>
  <si>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</si>
  <si>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</si>
  <si>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</si>
  <si>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</si>
  <si>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  地方政府一般债务发行费用支出</t>
  </si>
  <si>
    <t>支出合计</t>
  </si>
  <si>
    <t>2024年一般公共预算收支平衡表</t>
  </si>
  <si>
    <r>
      <rPr>
        <b/>
        <sz val="12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</si>
  <si>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2"/>
        <rFont val="宋体"/>
        <charset val="134"/>
      </rPr>
      <t>支</t>
    </r>
    <r>
      <rPr>
        <b/>
        <sz val="14"/>
        <rFont val="宋体"/>
        <charset val="134"/>
      </rPr>
      <t>出</t>
    </r>
  </si>
  <si>
    <t>预算数</t>
  </si>
  <si>
    <t>本级收入合计</t>
  </si>
  <si>
    <t>一般预算支出
（可用财力安排）</t>
  </si>
  <si>
    <t xml:space="preserve">  其中：人员支出</t>
  </si>
  <si>
    <t xml:space="preserve"> 其中:返还性收入</t>
  </si>
  <si>
    <t xml:space="preserve">       公用支出</t>
  </si>
  <si>
    <t xml:space="preserve">        所得税基数返还收入 </t>
  </si>
  <si>
    <t xml:space="preserve">       民生惠民县级配套</t>
  </si>
  <si>
    <t xml:space="preserve">        成品油税费改革税收返还收入</t>
  </si>
  <si>
    <t xml:space="preserve">       项目支出</t>
  </si>
  <si>
    <t xml:space="preserve">        增值税税收返还收入</t>
  </si>
  <si>
    <t xml:space="preserve">       预备费</t>
  </si>
  <si>
    <t xml:space="preserve">        消费税税收返还收入</t>
  </si>
  <si>
    <t xml:space="preserve">      新增一般债券支出</t>
  </si>
  <si>
    <t xml:space="preserve">        增值税五五分享税收返还收入</t>
  </si>
  <si>
    <t>省提前下达专项支出</t>
  </si>
  <si>
    <t xml:space="preserve">        其他税收返还收入</t>
  </si>
  <si>
    <t>转移性支出</t>
  </si>
  <si>
    <t xml:space="preserve">    一般性转移支付收入（财力性）</t>
  </si>
  <si>
    <t xml:space="preserve">  上解上级支出</t>
  </si>
  <si>
    <t xml:space="preserve">        体制补助收入</t>
  </si>
  <si>
    <t xml:space="preserve">    体制上解支出</t>
  </si>
  <si>
    <t xml:space="preserve">        均衡性转移支付收入</t>
  </si>
  <si>
    <t xml:space="preserve">    专项上解支出</t>
  </si>
  <si>
    <t xml:space="preserve">        县级基本财力保障机制奖补资金收入</t>
  </si>
  <si>
    <t xml:space="preserve">        结算补助收入</t>
  </si>
  <si>
    <t xml:space="preserve"> </t>
  </si>
  <si>
    <t xml:space="preserve">        企业事业单位划转补助收入</t>
  </si>
  <si>
    <t xml:space="preserve">        产粮(油)大县奖励资金收入</t>
  </si>
  <si>
    <t xml:space="preserve">        重点生态功能区转移支付收入</t>
  </si>
  <si>
    <t xml:space="preserve">        固定数额补助收入</t>
  </si>
  <si>
    <t xml:space="preserve">        其他一般性转移支付收入</t>
  </si>
  <si>
    <t xml:space="preserve">    一般性转移支付收入（专项用途）</t>
  </si>
  <si>
    <t xml:space="preserve">        贫困地区转移支付收入</t>
  </si>
  <si>
    <t xml:space="preserve">        一般公共服务共同财政事权转移支付收入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</si>
  <si>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</si>
  <si>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</si>
  <si>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</si>
  <si>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</si>
  <si>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</si>
  <si>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</si>
  <si>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</si>
  <si>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</si>
  <si>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</si>
  <si>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</si>
  <si>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商业服务业等共同财政事权转移支付收入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</si>
  <si>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</si>
  <si>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</si>
  <si>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</si>
  <si>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</si>
  <si>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</si>
  <si>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 xml:space="preserve">    专项转移支付收入</t>
  </si>
  <si>
    <t xml:space="preserve">        一般公共服务</t>
  </si>
  <si>
    <t xml:space="preserve">        公共安全</t>
  </si>
  <si>
    <t xml:space="preserve">        教育</t>
  </si>
  <si>
    <t xml:space="preserve">        科学技术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</si>
  <si>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</si>
  <si>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</si>
  <si>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</si>
  <si>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</si>
  <si>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</t>
  </si>
  <si>
    <t xml:space="preserve">        农林水</t>
  </si>
  <si>
    <t xml:space="preserve">        交通运输</t>
  </si>
  <si>
    <t xml:space="preserve">        商业服务业等</t>
  </si>
  <si>
    <t xml:space="preserve">        自然资源海洋气象等</t>
  </si>
  <si>
    <t xml:space="preserve">        住房保障</t>
  </si>
  <si>
    <t xml:space="preserve">        粮油物资储备</t>
  </si>
  <si>
    <t xml:space="preserve">        灾害防治及应急管理</t>
  </si>
  <si>
    <t xml:space="preserve">        其他收入</t>
  </si>
  <si>
    <t xml:space="preserve">  上年结转收入</t>
  </si>
  <si>
    <t xml:space="preserve">  调入资金</t>
  </si>
  <si>
    <t xml:space="preserve">  调出资金</t>
  </si>
  <si>
    <t xml:space="preserve">    调入预算稳定调节基金</t>
  </si>
  <si>
    <t xml:space="preserve">    补充预算稳定调节基金</t>
  </si>
  <si>
    <t xml:space="preserve">    从政府性基金预算调入</t>
  </si>
  <si>
    <t xml:space="preserve">    补充预算周转金</t>
  </si>
  <si>
    <t xml:space="preserve">    从国有资本经营预算调入</t>
  </si>
  <si>
    <t xml:space="preserve">    其他调出资金</t>
  </si>
  <si>
    <t xml:space="preserve">    从其他资金调入</t>
  </si>
  <si>
    <t xml:space="preserve">  年终结余</t>
  </si>
  <si>
    <t xml:space="preserve">  地方政府一般债务收入</t>
  </si>
  <si>
    <t xml:space="preserve">  地方政府一般债务转贷支出</t>
  </si>
  <si>
    <t>收入总计</t>
  </si>
  <si>
    <t>支出总计</t>
  </si>
  <si>
    <t>2024年政府性基金预算收支平衡表</t>
  </si>
  <si>
    <t>收入</t>
  </si>
  <si>
    <t>支出</t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</si>
  <si>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</si>
  <si>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</si>
  <si>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</si>
  <si>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</si>
  <si>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</si>
  <si>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>二、社会保障和就业支出</t>
  </si>
  <si>
    <t>四、新型墙体材料专项基金收入</t>
  </si>
  <si>
    <t xml:space="preserve">    大中型水库移民后期扶持基金支出</t>
  </si>
  <si>
    <t>五、国家电影事业发展专项资金收入</t>
  </si>
  <si>
    <t>三、节能环保支出</t>
  </si>
  <si>
    <t>六、城市公用事业附加收入</t>
  </si>
  <si>
    <t xml:space="preserve">    可再生能源电价附加收入安排的支出</t>
  </si>
  <si>
    <t>七、国有土地收益基金收入</t>
  </si>
  <si>
    <t xml:space="preserve">    废弃电器电子产品处理基金支出</t>
  </si>
  <si>
    <t>八、农业土地开发资金收入</t>
  </si>
  <si>
    <t>四、城乡社区支出</t>
  </si>
  <si>
    <t>九、国有土地使用权出让收入</t>
  </si>
  <si>
    <t xml:space="preserve">    国有土地使用权出让收入及对应专项债务收入安排的
支出</t>
  </si>
  <si>
    <t>十、大中型水库库区基金收入</t>
  </si>
  <si>
    <t xml:space="preserve">    国有土地收益基金及对应专项债务收入安排的支出</t>
  </si>
  <si>
    <t>十一、彩票公益金收入</t>
  </si>
  <si>
    <t xml:space="preserve">    农业土地开发资金及对应专项债务收入安排的支出</t>
  </si>
  <si>
    <t>十二、城市基础设施配套费收入</t>
  </si>
  <si>
    <t xml:space="preserve">    城市基础设施配套费及对应专项债务收入安排的
支出</t>
  </si>
  <si>
    <t>十三、小型水库移民扶助基金收入</t>
  </si>
  <si>
    <t xml:space="preserve">    污水处理费收入及对应专项债务收入安排的支出</t>
  </si>
  <si>
    <t>十四、国家重大水利工程建设基金收入</t>
  </si>
  <si>
    <t>五、农林水支出</t>
  </si>
  <si>
    <t>十五、车辆通行费</t>
  </si>
  <si>
    <t xml:space="preserve">    大中型水库库区基金及对应债务专著收入安排的
支出</t>
  </si>
  <si>
    <t>十六、污水处理费收入</t>
  </si>
  <si>
    <t>六、交通运输支出</t>
  </si>
  <si>
    <t>十七、彩票发行机构和彩票销售机构的业务费用</t>
  </si>
  <si>
    <t xml:space="preserve">    海南省高等级公路车辆通行附加费及对应专项债务收入安排的支出</t>
  </si>
  <si>
    <t>十八、其他政府性基金收入</t>
  </si>
  <si>
    <t>七、资源勘探信息等支出</t>
  </si>
  <si>
    <t>十九、彩票发行机构和彩票销售机构的业务费用</t>
  </si>
  <si>
    <t xml:space="preserve">    散装水泥专项资金及对应专项债务收入安排的支出</t>
  </si>
  <si>
    <t>二十、其他政府性基金收入</t>
  </si>
  <si>
    <t>八、商业服务业等支出</t>
  </si>
  <si>
    <t xml:space="preserve">    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</si>
  <si>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</si>
  <si>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</si>
  <si>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</si>
  <si>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>十、债务付息支出</t>
  </si>
  <si>
    <t>十一、债务发行费用支出</t>
  </si>
  <si>
    <t>转移性收入</t>
  </si>
  <si>
    <t xml:space="preserve">  政府性基金转移收入</t>
  </si>
  <si>
    <t xml:space="preserve">    政府性基金补助收入</t>
  </si>
  <si>
    <t xml:space="preserve">    政府性基金上解收入</t>
  </si>
  <si>
    <t>-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</si>
  <si>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</si>
  <si>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</si>
  <si>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</si>
  <si>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   其中：地方政府性基金调入专项收入</t>
  </si>
  <si>
    <t xml:space="preserve"> 调出资金</t>
  </si>
  <si>
    <t xml:space="preserve">  地方政府专项债务收入</t>
  </si>
  <si>
    <t xml:space="preserve"> 年终结余</t>
  </si>
  <si>
    <t xml:space="preserve">  地方政府专项债务转贷收入</t>
  </si>
  <si>
    <t xml:space="preserve"> 地方政府专项债务还本支出</t>
  </si>
  <si>
    <t xml:space="preserve"> 地方政府专项债务转贷支出</t>
  </si>
  <si>
    <t>2024年政府性基金预算支出资金来源情况表</t>
  </si>
  <si>
    <t>当年预算收入安排</t>
  </si>
  <si>
    <t xml:space="preserve">    小型水库移民扶助基金及对应专项债务收入安排的支出</t>
  </si>
  <si>
    <t xml:space="preserve">    国有土地使用权出让收入及对应专项债务收入安排的支出</t>
  </si>
  <si>
    <t xml:space="preserve">    城市公用事业附加及对应专项债务收入安排的支出</t>
  </si>
  <si>
    <t xml:space="preserve">    城市基础设施配套费及对应专项债务收入安排的支出</t>
  </si>
  <si>
    <t xml:space="preserve">    大中型水库库区基金及对应专项债务收入安排的支出</t>
  </si>
  <si>
    <t xml:space="preserve">    国家重大水利工程建设基金及对应专项债务收入安排的支出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</si>
  <si>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</si>
  <si>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</si>
  <si>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</si>
  <si>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新型墙体材料专项基金及对应专项债务收入安排的支出</t>
  </si>
  <si>
    <t xml:space="preserve">    农网还贷资金支出</t>
  </si>
  <si>
    <t xml:space="preserve">      地方农网还贷资金支出</t>
  </si>
  <si>
    <t xml:space="preserve">      其他农网还贷资金支出</t>
  </si>
  <si>
    <t xml:space="preserve">    彩票公益金及对应专项债务收入安排的支出</t>
  </si>
  <si>
    <t>2024年全县社保基金预算收支情况表</t>
  </si>
  <si>
    <t xml:space="preserve">单位：万元 </t>
  </si>
  <si>
    <t>当年收支结余</t>
  </si>
  <si>
    <t>上年滚存结余</t>
  </si>
  <si>
    <t>预计年末滚存结余</t>
  </si>
  <si>
    <t xml:space="preserve">    1.机关事业养老保险基金</t>
  </si>
  <si>
    <t xml:space="preserve">    2.城乡居民基本养老保险金</t>
  </si>
  <si>
    <t xml:space="preserve">     2024年国有资本经营预算收支表</t>
  </si>
  <si>
    <r>
      <rPr>
        <b/>
        <sz val="11"/>
        <rFont val="宋体"/>
        <charset val="134"/>
      </rPr>
      <t>收</t>
    </r>
    <r>
      <rPr>
        <b/>
        <sz val="11"/>
        <rFont val="Times New Roman"/>
        <charset val="134"/>
      </rPr>
      <t xml:space="preserve">          </t>
    </r>
    <r>
      <rPr>
        <b/>
        <sz val="11"/>
        <rFont val="宋体"/>
        <charset val="134"/>
      </rPr>
      <t>入</t>
    </r>
  </si>
  <si>
    <r>
      <rPr>
        <b/>
        <sz val="11"/>
        <rFont val="宋体"/>
        <charset val="134"/>
      </rPr>
      <t>支</t>
    </r>
    <r>
      <rPr>
        <b/>
        <sz val="11"/>
        <rFont val="Times New Roman"/>
        <charset val="134"/>
      </rPr>
      <t xml:space="preserve">          </t>
    </r>
    <r>
      <rPr>
        <b/>
        <sz val="11"/>
        <rFont val="宋体"/>
        <charset val="134"/>
      </rPr>
      <t>出</t>
    </r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</si>
  <si>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    </t>
    </r>
    <r>
      <rPr>
        <b/>
        <sz val="11"/>
        <rFont val="宋体"/>
        <charset val="134"/>
      </rPr>
      <t>目</t>
    </r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</si>
  <si>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</si>
  <si>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</si>
  <si>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</si>
  <si>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</si>
  <si>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</si>
  <si>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</si>
  <si>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</si>
  <si>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</si>
  <si>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五、其他国有资本经营预算收入</t>
  </si>
  <si>
    <t>五、其他国有资本经营预算支出</t>
  </si>
  <si>
    <t>收 入 合 计</t>
  </si>
  <si>
    <t>支 出 合 计</t>
  </si>
  <si>
    <t>国有资本经营预算转移支付收入</t>
  </si>
  <si>
    <t>国有资本经营预算转移支付支出</t>
  </si>
  <si>
    <t>国有资本经营预算调出资金</t>
  </si>
  <si>
    <t>结转下年</t>
  </si>
  <si>
    <t>收 入 总 计</t>
  </si>
  <si>
    <t>支 出 总 计</t>
  </si>
  <si>
    <t>2024年预算“三公”经费情况表</t>
  </si>
  <si>
    <t xml:space="preserve">                              单位：万元</t>
  </si>
  <si>
    <t>一、三公经费</t>
  </si>
  <si>
    <t xml:space="preserve"> 其中：因公出国（境）费用</t>
  </si>
  <si>
    <t xml:space="preserve">       公务接待费</t>
  </si>
  <si>
    <t xml:space="preserve">       公务用车购置和运行费</t>
  </si>
  <si>
    <t xml:space="preserve">        其中：公务用车购置费</t>
  </si>
  <si>
    <t xml:space="preserve">              公务用车运行费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</si>
</sst>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  <numFmt numFmtId="178" formatCode="0.00_ "/>
    <numFmt numFmtId="179" formatCode="0.0_ "/>
    <numFmt numFmtId="180" formatCode="0.00_);[Red]\(0.00\)"/>
  </numFmts>
  <fonts count="64">
    <font>
      <sz val="12"/>
      <name val="宋体"/>
      <charset val="134"/>
    </font>
    <font>
      <sz val="18"/>
      <name val="方正小标宋简体"/>
      <charset val="134"/>
    </font>
    <font>
      <sz val="16"/>
      <name val="黑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b/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"/>
      <scheme val="minor"/>
    </font>
    <font>
      <sz val="18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b/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b/>
      <sz val="12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6"/>
      <name val="方正小标宋简体"/>
      <charset val="134"/>
    </font>
    <font>
      <sz val="16"/>
      <color theme="1"/>
      <name val="方正小标宋简体"/>
      <charset val="134"/>
    </font>
    <font>
      <b/>
      <sz val="9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Arial"/>
      <charset val="134"/>
    </font>
    <font>
      <sz val="12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Times New Roman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name val="Times New Roman"/>
      <charset val="134"/>
    </font>
    <font>
      <b/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64">
    <xf numFmtId="0" fontId="0" fillId="0" borderId="0"/>
    <xf numFmtId="42" fontId="5" fillId="0" borderId="0" applyFont="0" applyFill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7" fillId="20" borderId="2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" fillId="4" borderId="15" applyNumberFormat="0" applyFont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5" fillId="0" borderId="0">
      <alignment vertical="center"/>
    </xf>
    <xf numFmtId="0" fontId="42" fillId="0" borderId="14" applyNumberFormat="0" applyFill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53" fillId="14" borderId="18" applyNumberFormat="0" applyAlignment="0" applyProtection="0">
      <alignment vertical="center"/>
    </xf>
    <xf numFmtId="0" fontId="59" fillId="14" borderId="20" applyNumberFormat="0" applyAlignment="0" applyProtection="0">
      <alignment vertical="center"/>
    </xf>
    <xf numFmtId="0" fontId="49" fillId="9" borderId="16" applyNumberFormat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0" fillId="0" borderId="0"/>
    <xf numFmtId="0" fontId="54" fillId="0" borderId="0"/>
    <xf numFmtId="0" fontId="48" fillId="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0" fillId="0" borderId="0"/>
    <xf numFmtId="0" fontId="47" fillId="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31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5" fillId="0" borderId="0"/>
    <xf numFmtId="0" fontId="48" fillId="30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26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1" xfId="0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45" applyFill="1" applyAlignment="1">
      <alignment vertical="center"/>
    </xf>
    <xf numFmtId="0" fontId="0" fillId="0" borderId="0" xfId="45" applyFill="1"/>
    <xf numFmtId="0" fontId="0" fillId="0" borderId="0" xfId="45" applyFill="1" applyAlignment="1">
      <alignment horizontal="center" vertical="center"/>
    </xf>
    <xf numFmtId="0" fontId="1" fillId="0" borderId="0" xfId="45" applyFont="1" applyFill="1" applyAlignment="1">
      <alignment horizontal="center" vertical="center"/>
    </xf>
    <xf numFmtId="0" fontId="6" fillId="0" borderId="0" xfId="45" applyFont="1" applyFill="1" applyAlignment="1">
      <alignment vertical="center"/>
    </xf>
    <xf numFmtId="0" fontId="7" fillId="0" borderId="0" xfId="45" applyFont="1" applyFill="1" applyAlignment="1">
      <alignment horizontal="center" vertical="center"/>
    </xf>
    <xf numFmtId="0" fontId="8" fillId="0" borderId="1" xfId="45" applyFont="1" applyFill="1" applyBorder="1" applyAlignment="1">
      <alignment horizontal="center" vertical="center"/>
    </xf>
    <xf numFmtId="0" fontId="6" fillId="0" borderId="1" xfId="45" applyFont="1" applyFill="1" applyBorder="1" applyAlignment="1">
      <alignment vertical="center"/>
    </xf>
    <xf numFmtId="0" fontId="6" fillId="0" borderId="1" xfId="45" applyFont="1" applyFill="1" applyBorder="1" applyAlignment="1">
      <alignment horizontal="center" vertical="center"/>
    </xf>
    <xf numFmtId="0" fontId="6" fillId="0" borderId="1" xfId="45" applyFont="1" applyFill="1" applyBorder="1" applyAlignment="1">
      <alignment vertical="center" wrapText="1"/>
    </xf>
    <xf numFmtId="0" fontId="6" fillId="0" borderId="1" xfId="45" applyFont="1" applyFill="1" applyBorder="1" applyAlignment="1">
      <alignment horizontal="left" vertical="center"/>
    </xf>
    <xf numFmtId="0" fontId="6" fillId="0" borderId="1" xfId="45" applyFont="1" applyFill="1" applyBorder="1"/>
    <xf numFmtId="0" fontId="9" fillId="0" borderId="0" xfId="45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8" fillId="0" borderId="0" xfId="0" applyFont="1" applyFill="1" applyAlignment="1" applyProtection="1">
      <alignment vertical="center"/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Alignment="1" applyProtection="1">
      <alignment horizontal="center"/>
      <protection locked="0"/>
    </xf>
    <xf numFmtId="0" fontId="13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wrapText="1"/>
      <protection locked="0"/>
    </xf>
    <xf numFmtId="3" fontId="6" fillId="0" borderId="1" xfId="0" applyNumberFormat="1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distributed" vertic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177" fontId="0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13" fillId="0" borderId="0" xfId="0" applyFont="1" applyFill="1" applyAlignment="1" applyProtection="1">
      <alignment vertical="center"/>
      <protection locked="0"/>
    </xf>
    <xf numFmtId="177" fontId="7" fillId="0" borderId="0" xfId="0" applyNumberFormat="1" applyFont="1" applyFill="1" applyAlignment="1" applyProtection="1">
      <alignment horizontal="right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77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 applyProtection="1">
      <alignment vertical="center"/>
      <protection locked="0"/>
    </xf>
    <xf numFmtId="3" fontId="15" fillId="0" borderId="1" xfId="0" applyNumberFormat="1" applyFont="1" applyFill="1" applyBorder="1" applyAlignment="1" applyProtection="1">
      <alignment vertical="center" wrapText="1"/>
      <protection locked="0"/>
    </xf>
    <xf numFmtId="3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 applyProtection="1">
      <alignment vertical="center"/>
      <protection locked="0"/>
    </xf>
    <xf numFmtId="176" fontId="9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vertical="center"/>
      <protection locked="0"/>
    </xf>
    <xf numFmtId="0" fontId="17" fillId="0" borderId="1" xfId="0" applyFont="1" applyFill="1" applyBorder="1" applyAlignment="1" applyProtection="1">
      <alignment horizontal="distributed" vertical="center"/>
      <protection locked="0"/>
    </xf>
    <xf numFmtId="0" fontId="17" fillId="0" borderId="1" xfId="0" applyFont="1" applyFill="1" applyBorder="1" applyAlignment="1" applyProtection="1">
      <alignment vertical="center"/>
      <protection locked="0"/>
    </xf>
    <xf numFmtId="0" fontId="17" fillId="0" borderId="1" xfId="0" applyFont="1" applyFill="1" applyBorder="1" applyAlignment="1" applyProtection="1">
      <alignment horizontal="distributed" vertical="center" wrapText="1"/>
      <protection locked="0"/>
    </xf>
    <xf numFmtId="0" fontId="17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 applyProtection="1">
      <alignment vertical="center" wrapText="1"/>
      <protection locked="0"/>
    </xf>
    <xf numFmtId="1" fontId="15" fillId="0" borderId="1" xfId="0" applyNumberFormat="1" applyFont="1" applyFill="1" applyBorder="1" applyAlignment="1" applyProtection="1">
      <alignment vertical="center"/>
      <protection locked="0"/>
    </xf>
    <xf numFmtId="1" fontId="15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" fontId="8" fillId="0" borderId="1" xfId="0" applyNumberFormat="1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1" fontId="8" fillId="0" borderId="1" xfId="0" applyNumberFormat="1" applyFont="1" applyFill="1" applyBorder="1" applyAlignment="1" applyProtection="1">
      <alignment horizontal="left" vertical="center" wrapText="1"/>
      <protection locked="0"/>
    </xf>
    <xf numFmtId="1" fontId="8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1" fontId="8" fillId="0" borderId="1" xfId="0" applyNumberFormat="1" applyFont="1" applyFill="1" applyBorder="1" applyAlignment="1" applyProtection="1">
      <alignment vertical="center"/>
      <protection locked="0"/>
    </xf>
    <xf numFmtId="1" fontId="7" fillId="0" borderId="1" xfId="0" applyNumberFormat="1" applyFont="1" applyFill="1" applyBorder="1" applyAlignment="1" applyProtection="1">
      <alignment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horizontal="left" vertical="center"/>
      <protection locked="0"/>
    </xf>
    <xf numFmtId="1" fontId="8" fillId="0" borderId="1" xfId="0" applyNumberFormat="1" applyFont="1" applyFill="1" applyBorder="1" applyAlignment="1" applyProtection="1">
      <alignment vertical="center" wrapText="1"/>
      <protection locked="0"/>
    </xf>
    <xf numFmtId="3" fontId="8" fillId="0" borderId="1" xfId="0" applyNumberFormat="1" applyFont="1" applyFill="1" applyBorder="1" applyAlignment="1" applyProtection="1">
      <alignment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horizontal="distributed" vertical="center" wrapText="1"/>
      <protection locked="0"/>
    </xf>
    <xf numFmtId="0" fontId="18" fillId="0" borderId="0" xfId="0" applyFont="1" applyFill="1" applyAlignment="1">
      <alignment vertical="center"/>
    </xf>
    <xf numFmtId="0" fontId="18" fillId="3" borderId="0" xfId="0" applyFont="1" applyFill="1" applyAlignment="1">
      <alignment horizontal="left" vertical="center"/>
    </xf>
    <xf numFmtId="0" fontId="18" fillId="3" borderId="0" xfId="0" applyFont="1" applyFill="1" applyAlignment="1">
      <alignment vertical="center"/>
    </xf>
    <xf numFmtId="0" fontId="18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vertical="center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6" xfId="0" applyNumberFormat="1" applyFont="1" applyFill="1" applyBorder="1" applyAlignment="1" applyProtection="1">
      <alignment horizontal="left" vertical="center"/>
      <protection locked="0"/>
    </xf>
    <xf numFmtId="179" fontId="18" fillId="0" borderId="6" xfId="0" applyNumberFormat="1" applyFont="1" applyFill="1" applyBorder="1" applyAlignment="1" applyProtection="1">
      <alignment horizontal="left" vertical="center"/>
      <protection locked="0"/>
    </xf>
    <xf numFmtId="176" fontId="21" fillId="0" borderId="1" xfId="0" applyNumberFormat="1" applyFont="1" applyFill="1" applyBorder="1" applyAlignment="1">
      <alignment horizontal="center" vertical="center"/>
    </xf>
    <xf numFmtId="176" fontId="18" fillId="0" borderId="3" xfId="0" applyNumberFormat="1" applyFont="1" applyFill="1" applyBorder="1" applyAlignment="1" applyProtection="1">
      <alignment horizontal="left" vertical="center"/>
      <protection locked="0"/>
    </xf>
    <xf numFmtId="0" fontId="18" fillId="0" borderId="3" xfId="0" applyFont="1" applyFill="1" applyBorder="1" applyAlignment="1">
      <alignment vertical="center"/>
    </xf>
    <xf numFmtId="176" fontId="18" fillId="3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 applyProtection="1">
      <alignment horizontal="center" vertical="center"/>
      <protection locked="0"/>
    </xf>
    <xf numFmtId="179" fontId="18" fillId="0" borderId="3" xfId="0" applyNumberFormat="1" applyFont="1" applyFill="1" applyBorder="1" applyAlignment="1" applyProtection="1">
      <alignment horizontal="left" vertical="center"/>
      <protection locked="0"/>
    </xf>
    <xf numFmtId="0" fontId="18" fillId="0" borderId="6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vertical="center"/>
    </xf>
    <xf numFmtId="0" fontId="20" fillId="0" borderId="6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0" fontId="11" fillId="2" borderId="0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10" fontId="3" fillId="2" borderId="0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 wrapText="1"/>
    </xf>
    <xf numFmtId="176" fontId="18" fillId="2" borderId="3" xfId="0" applyNumberFormat="1" applyFont="1" applyFill="1" applyBorder="1" applyAlignment="1">
      <alignment horizontal="center" vertical="center" wrapText="1"/>
    </xf>
    <xf numFmtId="10" fontId="5" fillId="2" borderId="3" xfId="0" applyNumberFormat="1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176" fontId="25" fillId="2" borderId="3" xfId="0" applyNumberFormat="1" applyFont="1" applyFill="1" applyBorder="1" applyAlignment="1">
      <alignment horizontal="center" vertical="center" wrapText="1"/>
    </xf>
    <xf numFmtId="10" fontId="4" fillId="2" borderId="3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10" fontId="8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/>
      <protection locked="0"/>
    </xf>
    <xf numFmtId="0" fontId="27" fillId="2" borderId="3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  <protection locked="0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18" fillId="0" borderId="4" xfId="0" applyNumberFormat="1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180" fontId="31" fillId="0" borderId="1" xfId="0" applyNumberFormat="1" applyFont="1" applyFill="1" applyBorder="1" applyAlignment="1">
      <alignment vertical="center"/>
    </xf>
    <xf numFmtId="3" fontId="18" fillId="0" borderId="10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80" fontId="28" fillId="0" borderId="1" xfId="0" applyNumberFormat="1" applyFont="1" applyFill="1" applyBorder="1" applyAlignment="1">
      <alignment vertical="center"/>
    </xf>
    <xf numFmtId="3" fontId="18" fillId="0" borderId="2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176" fontId="28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/>
    </xf>
    <xf numFmtId="178" fontId="10" fillId="0" borderId="0" xfId="0" applyNumberFormat="1" applyFont="1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178" fontId="25" fillId="2" borderId="1" xfId="0" applyNumberFormat="1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vertical="center" wrapText="1"/>
    </xf>
    <xf numFmtId="178" fontId="25" fillId="2" borderId="3" xfId="22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178" fontId="10" fillId="2" borderId="3" xfId="22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19" fillId="2" borderId="11" xfId="0" applyFont="1" applyFill="1" applyBorder="1" applyAlignment="1">
      <alignment horizontal="right" vertical="center" wrapText="1"/>
    </xf>
    <xf numFmtId="0" fontId="33" fillId="2" borderId="12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 wrapText="1"/>
    </xf>
    <xf numFmtId="178" fontId="5" fillId="0" borderId="0" xfId="0" applyNumberFormat="1" applyFont="1" applyFill="1" applyAlignment="1">
      <alignment horizontal="center" vertical="center"/>
    </xf>
    <xf numFmtId="178" fontId="5" fillId="0" borderId="0" xfId="0" applyNumberFormat="1" applyFont="1" applyFill="1" applyAlignment="1">
      <alignment vertical="center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178" fontId="25" fillId="2" borderId="3" xfId="0" applyNumberFormat="1" applyFont="1" applyFill="1" applyBorder="1" applyAlignment="1">
      <alignment horizontal="center" vertical="center" wrapText="1"/>
    </xf>
    <xf numFmtId="178" fontId="10" fillId="0" borderId="0" xfId="0" applyNumberFormat="1" applyFont="1" applyFill="1" applyAlignment="1">
      <alignment vertical="center"/>
    </xf>
    <xf numFmtId="0" fontId="10" fillId="2" borderId="13" xfId="0" applyFont="1" applyFill="1" applyBorder="1" applyAlignment="1">
      <alignment horizontal="left" vertical="center" wrapText="1"/>
    </xf>
    <xf numFmtId="178" fontId="10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78" fontId="33" fillId="2" borderId="3" xfId="0" applyNumberFormat="1" applyFont="1" applyFill="1" applyBorder="1" applyAlignment="1">
      <alignment horizontal="center" vertical="center" wrapText="1"/>
    </xf>
    <xf numFmtId="49" fontId="27" fillId="2" borderId="3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vertical="center" wrapText="1"/>
    </xf>
    <xf numFmtId="0" fontId="38" fillId="2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27" fillId="2" borderId="3" xfId="0" applyNumberFormat="1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left" vertical="center" wrapText="1"/>
    </xf>
    <xf numFmtId="0" fontId="41" fillId="2" borderId="2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left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1999总决算" xfId="39"/>
    <cellStyle name="常规_2006年编报预算通知附表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_1999总决算_张掖市2017年财政收入预测分析表(高台县）_张掖市2018年大口径收入预算表" xfId="60"/>
    <cellStyle name="常规 5" xfId="61"/>
    <cellStyle name="常规 7" xfId="62"/>
    <cellStyle name="常规_2008年预算表格" xfId="63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360movedata\Users\administrator\documents\tencent%20files\1170044577\FileRecv\&#65288;&#27665;&#20048;&#21439;&#23450;&#34920;&#65289;&#27665;&#20048;&#21439;2022&#24180;&#22320;&#26041;&#36130;&#25919;&#39044;&#31639;&#34920;&#8212;(&#34920;&#20869;&#12289;&#34920;&#38388;&#20844;&#24335;0323&#2345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6"/>
  <sheetViews>
    <sheetView workbookViewId="0">
      <selection activeCell="F12" sqref="F12"/>
    </sheetView>
  </sheetViews>
  <sheetFormatPr defaultColWidth="9" defaultRowHeight="14.25" outlineLevelCol="3"/>
  <cols>
    <col min="1" max="1" width="34.0333333333333" style="24" customWidth="1"/>
    <col min="2" max="2" width="17.7333333333333" style="108" customWidth="1"/>
    <col min="3" max="3" width="17.9083333333333" style="108" customWidth="1"/>
    <col min="4" max="4" width="14.6916666666667" style="24" customWidth="1"/>
    <col min="5" max="16382" width="9" style="24"/>
  </cols>
  <sheetData>
    <row r="1" ht="42" customHeight="1" spans="1:4">
      <c r="A1" s="198" t="s">
        <v>0</v>
      </c>
      <c r="B1" s="199"/>
      <c r="C1" s="199"/>
      <c r="D1" s="198"/>
    </row>
    <row r="2" ht="20.25" customHeight="1" spans="1:4">
      <c r="A2" s="216"/>
      <c r="B2" s="262"/>
      <c r="C2" s="262"/>
      <c r="D2" s="263" t="s">
        <v>1</v>
      </c>
    </row>
    <row r="3" ht="27" customHeight="1" spans="1:4">
      <c r="A3" s="189" t="s">
        <v>2</v>
      </c>
      <c r="B3" s="203" t="s">
        <v>3</v>
      </c>
      <c r="C3" s="203" t="s">
        <v>4</v>
      </c>
      <c r="D3" s="156" t="s">
        <v>5</v>
      </c>
    </row>
    <row r="4" ht="27" customHeight="1" spans="1:4">
      <c r="A4" s="264" t="s">
        <v>6</v>
      </c>
      <c r="B4" s="220">
        <f>SUM(B5:B17)</f>
        <v>14688</v>
      </c>
      <c r="C4" s="220">
        <f>SUM(C5:C17)</f>
        <v>15585</v>
      </c>
      <c r="D4" s="221">
        <f t="shared" ref="D4:D14" si="0">(B4-C4)/C4*100</f>
        <v>-5.75553416746872</v>
      </c>
    </row>
    <row r="5" ht="27" customHeight="1" spans="1:4">
      <c r="A5" s="233" t="s">
        <v>7</v>
      </c>
      <c r="B5" s="164">
        <v>6943</v>
      </c>
      <c r="C5" s="164">
        <v>5049</v>
      </c>
      <c r="D5" s="224">
        <f t="shared" si="0"/>
        <v>37.5123786888493</v>
      </c>
    </row>
    <row r="6" ht="27" customHeight="1" spans="1:4">
      <c r="A6" s="233" t="s">
        <v>8</v>
      </c>
      <c r="B6" s="164">
        <v>868</v>
      </c>
      <c r="C6" s="164">
        <v>797</v>
      </c>
      <c r="D6" s="224">
        <f t="shared" si="0"/>
        <v>8.90840652446675</v>
      </c>
    </row>
    <row r="7" ht="27" customHeight="1" spans="1:4">
      <c r="A7" s="233" t="s">
        <v>9</v>
      </c>
      <c r="B7" s="164">
        <v>262</v>
      </c>
      <c r="C7" s="164">
        <v>320</v>
      </c>
      <c r="D7" s="224">
        <f t="shared" si="0"/>
        <v>-18.125</v>
      </c>
    </row>
    <row r="8" ht="27" customHeight="1" spans="1:4">
      <c r="A8" s="233" t="s">
        <v>10</v>
      </c>
      <c r="B8" s="164">
        <v>42</v>
      </c>
      <c r="C8" s="164">
        <v>50</v>
      </c>
      <c r="D8" s="224">
        <f t="shared" si="0"/>
        <v>-16</v>
      </c>
    </row>
    <row r="9" ht="27" customHeight="1" spans="1:4">
      <c r="A9" s="233" t="s">
        <v>11</v>
      </c>
      <c r="B9" s="164">
        <v>1057</v>
      </c>
      <c r="C9" s="164">
        <v>1028</v>
      </c>
      <c r="D9" s="224">
        <f t="shared" si="0"/>
        <v>2.82101167315175</v>
      </c>
    </row>
    <row r="10" ht="27" customHeight="1" spans="1:4">
      <c r="A10" s="233" t="s">
        <v>12</v>
      </c>
      <c r="B10" s="164">
        <v>657</v>
      </c>
      <c r="C10" s="164">
        <v>556</v>
      </c>
      <c r="D10" s="224">
        <f t="shared" si="0"/>
        <v>18.1654676258993</v>
      </c>
    </row>
    <row r="11" ht="27" customHeight="1" spans="1:4">
      <c r="A11" s="233" t="s">
        <v>13</v>
      </c>
      <c r="B11" s="164">
        <v>342</v>
      </c>
      <c r="C11" s="164">
        <v>380</v>
      </c>
      <c r="D11" s="224">
        <f t="shared" si="0"/>
        <v>-10</v>
      </c>
    </row>
    <row r="12" ht="27" customHeight="1" spans="1:4">
      <c r="A12" s="233" t="s">
        <v>14</v>
      </c>
      <c r="B12" s="164">
        <v>1529</v>
      </c>
      <c r="C12" s="164">
        <v>1252</v>
      </c>
      <c r="D12" s="224">
        <f t="shared" si="0"/>
        <v>22.1246006389776</v>
      </c>
    </row>
    <row r="13" ht="27" customHeight="1" spans="1:4">
      <c r="A13" s="233" t="s">
        <v>15</v>
      </c>
      <c r="B13" s="164">
        <v>513</v>
      </c>
      <c r="C13" s="164">
        <v>2393</v>
      </c>
      <c r="D13" s="224">
        <f t="shared" si="0"/>
        <v>-78.5624738821563</v>
      </c>
    </row>
    <row r="14" ht="27" customHeight="1" spans="1:4">
      <c r="A14" s="233" t="s">
        <v>16</v>
      </c>
      <c r="B14" s="164">
        <v>1420</v>
      </c>
      <c r="C14" s="164">
        <v>1422</v>
      </c>
      <c r="D14" s="224">
        <f t="shared" si="0"/>
        <v>-0.140646976090014</v>
      </c>
    </row>
    <row r="15" ht="27" customHeight="1" spans="1:4">
      <c r="A15" s="233" t="s">
        <v>17</v>
      </c>
      <c r="B15" s="164">
        <v>0</v>
      </c>
      <c r="C15" s="164">
        <v>0</v>
      </c>
      <c r="D15" s="224">
        <v>0</v>
      </c>
    </row>
    <row r="16" ht="27" customHeight="1" spans="1:4">
      <c r="A16" s="233" t="s">
        <v>18</v>
      </c>
      <c r="B16" s="164">
        <v>923</v>
      </c>
      <c r="C16" s="164">
        <v>122</v>
      </c>
      <c r="D16" s="224">
        <f t="shared" ref="D16:D24" si="1">(B16-C16)/C16*100</f>
        <v>656.55737704918</v>
      </c>
    </row>
    <row r="17" ht="27" customHeight="1" spans="1:4">
      <c r="A17" s="233" t="s">
        <v>19</v>
      </c>
      <c r="B17" s="164">
        <v>132</v>
      </c>
      <c r="C17" s="164">
        <v>2216</v>
      </c>
      <c r="D17" s="224">
        <f t="shared" si="1"/>
        <v>-94.043321299639</v>
      </c>
    </row>
    <row r="18" ht="27" customHeight="1" spans="1:4">
      <c r="A18" s="264" t="s">
        <v>20</v>
      </c>
      <c r="B18" s="220">
        <f>SUM(B19:B25)</f>
        <v>20428</v>
      </c>
      <c r="C18" s="220">
        <f>SUM(C19:C25)</f>
        <v>15489</v>
      </c>
      <c r="D18" s="221">
        <f t="shared" si="1"/>
        <v>31.8871457163148</v>
      </c>
    </row>
    <row r="19" ht="27" customHeight="1" spans="1:4">
      <c r="A19" s="233" t="s">
        <v>21</v>
      </c>
      <c r="B19" s="164">
        <v>1649</v>
      </c>
      <c r="C19" s="164">
        <v>1303</v>
      </c>
      <c r="D19" s="224">
        <f t="shared" si="1"/>
        <v>26.5541059094398</v>
      </c>
    </row>
    <row r="20" ht="27" customHeight="1" spans="1:4">
      <c r="A20" s="233" t="s">
        <v>22</v>
      </c>
      <c r="B20" s="164">
        <v>1987</v>
      </c>
      <c r="C20" s="164">
        <v>1942</v>
      </c>
      <c r="D20" s="224">
        <f t="shared" si="1"/>
        <v>2.31719876416066</v>
      </c>
    </row>
    <row r="21" ht="27" customHeight="1" spans="1:4">
      <c r="A21" s="233" t="s">
        <v>23</v>
      </c>
      <c r="B21" s="164">
        <v>2807</v>
      </c>
      <c r="C21" s="164">
        <v>1709</v>
      </c>
      <c r="D21" s="224">
        <f t="shared" si="1"/>
        <v>64.2480983031012</v>
      </c>
    </row>
    <row r="22" ht="27" customHeight="1" spans="1:4">
      <c r="A22" s="233" t="s">
        <v>24</v>
      </c>
      <c r="B22" s="164">
        <v>13105</v>
      </c>
      <c r="C22" s="164">
        <v>9190</v>
      </c>
      <c r="D22" s="224">
        <f t="shared" si="1"/>
        <v>42.6006528835691</v>
      </c>
    </row>
    <row r="23" ht="27" customHeight="1" spans="1:4">
      <c r="A23" s="233" t="s">
        <v>25</v>
      </c>
      <c r="B23" s="164">
        <v>708</v>
      </c>
      <c r="C23" s="164">
        <v>1200</v>
      </c>
      <c r="D23" s="224"/>
    </row>
    <row r="24" ht="27" customHeight="1" spans="1:4">
      <c r="A24" s="233" t="s">
        <v>26</v>
      </c>
      <c r="B24" s="164">
        <v>149</v>
      </c>
      <c r="C24" s="164">
        <v>145</v>
      </c>
      <c r="D24" s="224">
        <f t="shared" si="1"/>
        <v>2.75862068965517</v>
      </c>
    </row>
    <row r="25" ht="27" customHeight="1" spans="1:4">
      <c r="A25" s="233" t="s">
        <v>27</v>
      </c>
      <c r="B25" s="164">
        <v>23</v>
      </c>
      <c r="C25" s="164">
        <v>0</v>
      </c>
      <c r="D25" s="224">
        <v>0</v>
      </c>
    </row>
    <row r="26" ht="27" customHeight="1" spans="1:4">
      <c r="A26" s="155" t="s">
        <v>28</v>
      </c>
      <c r="B26" s="220">
        <f>B4+B18</f>
        <v>35116</v>
      </c>
      <c r="C26" s="220">
        <f>C4+C18</f>
        <v>31074</v>
      </c>
      <c r="D26" s="221">
        <f>(B26-C26)/C26*100</f>
        <v>13.0076591362554</v>
      </c>
    </row>
  </sheetData>
  <mergeCells count="1">
    <mergeCell ref="A1:D1"/>
  </mergeCells>
  <pageMargins left="0.590277777777778" right="0.590277777777778" top="0.708333333333333" bottom="0.708333333333333" header="0.298611111111111" footer="0.472222222222222"/>
  <pageSetup paperSize="9" firstPageNumber="18" orientation="portrait" useFirstPageNumber="1" horizontalDpi="600"/>
  <headerFooter>
    <oddFooter>&amp;C&amp;14-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5"/>
  <sheetViews>
    <sheetView view="pageBreakPreview" zoomScaleNormal="100" zoomScaleSheetLayoutView="100" topLeftCell="A13" workbookViewId="0">
      <selection activeCell="H24" sqref="H24"/>
    </sheetView>
  </sheetViews>
  <sheetFormatPr defaultColWidth="9" defaultRowHeight="14.25" outlineLevelCol="3"/>
  <cols>
    <col min="1" max="1" width="30.6833333333333" style="133" customWidth="1"/>
    <col min="2" max="2" width="18.25" style="133" customWidth="1"/>
    <col min="3" max="3" width="17.75" style="134" customWidth="1"/>
    <col min="4" max="4" width="17.625" style="135" customWidth="1"/>
    <col min="5" max="254" width="9" style="132"/>
  </cols>
  <sheetData>
    <row r="1" s="132" customFormat="1" ht="48.75" customHeight="1" spans="1:4">
      <c r="A1" s="136" t="s">
        <v>301</v>
      </c>
      <c r="B1" s="136"/>
      <c r="C1" s="137"/>
      <c r="D1" s="138"/>
    </row>
    <row r="2" s="132" customFormat="1" ht="20.25" customHeight="1" spans="1:4">
      <c r="A2" s="139"/>
      <c r="B2" s="139"/>
      <c r="C2" s="140"/>
      <c r="D2" s="141" t="s">
        <v>30</v>
      </c>
    </row>
    <row r="3" s="132" customFormat="1" ht="28" customHeight="1" spans="1:4">
      <c r="A3" s="142" t="s">
        <v>31</v>
      </c>
      <c r="B3" s="143" t="s">
        <v>302</v>
      </c>
      <c r="C3" s="144" t="s">
        <v>297</v>
      </c>
      <c r="D3" s="145" t="s">
        <v>5</v>
      </c>
    </row>
    <row r="4" s="132" customFormat="1" ht="28" customHeight="1" spans="1:4">
      <c r="A4" s="146"/>
      <c r="B4" s="147"/>
      <c r="C4" s="148"/>
      <c r="D4" s="149"/>
    </row>
    <row r="5" s="132" customFormat="1" ht="28" customHeight="1" spans="1:4">
      <c r="A5" s="150" t="s">
        <v>32</v>
      </c>
      <c r="B5" s="151">
        <v>20370</v>
      </c>
      <c r="C5" s="152">
        <v>25670</v>
      </c>
      <c r="D5" s="153">
        <f>(C5-B5)/B5</f>
        <v>0.260186548846343</v>
      </c>
    </row>
    <row r="6" s="132" customFormat="1" ht="28" customHeight="1" spans="1:4">
      <c r="A6" s="150" t="s">
        <v>34</v>
      </c>
      <c r="B6" s="151">
        <v>6707</v>
      </c>
      <c r="C6" s="152">
        <v>8296</v>
      </c>
      <c r="D6" s="153">
        <f t="shared" ref="D6:D24" si="0">(C6-B6)/B6</f>
        <v>0.236916654241837</v>
      </c>
    </row>
    <row r="7" s="132" customFormat="1" ht="28" customHeight="1" spans="1:4">
      <c r="A7" s="150" t="s">
        <v>35</v>
      </c>
      <c r="B7" s="151">
        <v>52129</v>
      </c>
      <c r="C7" s="152">
        <v>61770</v>
      </c>
      <c r="D7" s="153">
        <f t="shared" si="0"/>
        <v>0.184945040188762</v>
      </c>
    </row>
    <row r="8" s="132" customFormat="1" ht="28" customHeight="1" spans="1:4">
      <c r="A8" s="150" t="s">
        <v>36</v>
      </c>
      <c r="B8" s="151">
        <v>276</v>
      </c>
      <c r="C8" s="152">
        <v>318.7</v>
      </c>
      <c r="D8" s="153">
        <f t="shared" si="0"/>
        <v>0.154710144927536</v>
      </c>
    </row>
    <row r="9" s="132" customFormat="1" ht="28" customHeight="1" spans="1:4">
      <c r="A9" s="150" t="s">
        <v>37</v>
      </c>
      <c r="B9" s="151">
        <v>1778</v>
      </c>
      <c r="C9" s="152">
        <v>2263</v>
      </c>
      <c r="D9" s="153">
        <f t="shared" si="0"/>
        <v>0.272778402699663</v>
      </c>
    </row>
    <row r="10" s="132" customFormat="1" ht="28" customHeight="1" spans="1:4">
      <c r="A10" s="150" t="s">
        <v>38</v>
      </c>
      <c r="B10" s="151">
        <v>22718</v>
      </c>
      <c r="C10" s="152">
        <v>26319</v>
      </c>
      <c r="D10" s="153">
        <f t="shared" si="0"/>
        <v>0.158508671537988</v>
      </c>
    </row>
    <row r="11" s="132" customFormat="1" ht="28" customHeight="1" spans="1:4">
      <c r="A11" s="150" t="s">
        <v>39</v>
      </c>
      <c r="B11" s="151">
        <v>10719</v>
      </c>
      <c r="C11" s="152">
        <f>'2024年一般公共预算支出明细表'!C456</f>
        <v>11662.22</v>
      </c>
      <c r="D11" s="153">
        <f t="shared" si="0"/>
        <v>0.0879951488011942</v>
      </c>
    </row>
    <row r="12" s="132" customFormat="1" ht="28" customHeight="1" spans="1:4">
      <c r="A12" s="150" t="s">
        <v>40</v>
      </c>
      <c r="B12" s="151">
        <v>595</v>
      </c>
      <c r="C12" s="152">
        <v>453</v>
      </c>
      <c r="D12" s="153">
        <f t="shared" si="0"/>
        <v>-0.238655462184874</v>
      </c>
    </row>
    <row r="13" s="132" customFormat="1" ht="28" customHeight="1" spans="1:4">
      <c r="A13" s="150" t="s">
        <v>41</v>
      </c>
      <c r="B13" s="151">
        <v>3955</v>
      </c>
      <c r="C13" s="152">
        <v>4084.63</v>
      </c>
      <c r="D13" s="153">
        <f t="shared" si="0"/>
        <v>0.0327762326169406</v>
      </c>
    </row>
    <row r="14" s="132" customFormat="1" ht="28" customHeight="1" spans="1:4">
      <c r="A14" s="150" t="s">
        <v>42</v>
      </c>
      <c r="B14" s="151">
        <v>46965</v>
      </c>
      <c r="C14" s="152">
        <v>45309</v>
      </c>
      <c r="D14" s="153">
        <f t="shared" si="0"/>
        <v>-0.0352603002235707</v>
      </c>
    </row>
    <row r="15" s="132" customFormat="1" ht="28" customHeight="1" spans="1:4">
      <c r="A15" s="150" t="s">
        <v>43</v>
      </c>
      <c r="B15" s="151">
        <v>2159</v>
      </c>
      <c r="C15" s="152">
        <v>2061</v>
      </c>
      <c r="D15" s="153">
        <f t="shared" si="0"/>
        <v>-0.0453913849004169</v>
      </c>
    </row>
    <row r="16" s="132" customFormat="1" ht="28" customHeight="1" spans="1:4">
      <c r="A16" s="150" t="s">
        <v>44</v>
      </c>
      <c r="B16" s="151">
        <v>324</v>
      </c>
      <c r="C16" s="152">
        <f>1499.86-557.12-648.62</f>
        <v>294.12</v>
      </c>
      <c r="D16" s="153">
        <f t="shared" si="0"/>
        <v>-0.0922222222222222</v>
      </c>
    </row>
    <row r="17" s="132" customFormat="1" ht="28" customHeight="1" spans="1:4">
      <c r="A17" s="154" t="s">
        <v>45</v>
      </c>
      <c r="B17" s="151">
        <v>300</v>
      </c>
      <c r="C17" s="152">
        <v>977</v>
      </c>
      <c r="D17" s="153">
        <f t="shared" si="0"/>
        <v>2.25666666666667</v>
      </c>
    </row>
    <row r="18" s="132" customFormat="1" ht="28" customHeight="1" spans="1:4">
      <c r="A18" s="154" t="s">
        <v>46</v>
      </c>
      <c r="B18" s="151">
        <v>532</v>
      </c>
      <c r="C18" s="152">
        <v>687</v>
      </c>
      <c r="D18" s="153">
        <f t="shared" si="0"/>
        <v>0.291353383458647</v>
      </c>
    </row>
    <row r="19" s="132" customFormat="1" ht="28" customHeight="1" spans="1:4">
      <c r="A19" s="154" t="s">
        <v>47</v>
      </c>
      <c r="B19" s="151"/>
      <c r="C19" s="152">
        <v>204</v>
      </c>
      <c r="D19" s="153"/>
    </row>
    <row r="20" s="132" customFormat="1" ht="28" customHeight="1" spans="1:4">
      <c r="A20" s="150" t="s">
        <v>48</v>
      </c>
      <c r="B20" s="151">
        <v>2700</v>
      </c>
      <c r="C20" s="152"/>
      <c r="D20" s="153"/>
    </row>
    <row r="21" s="132" customFormat="1" ht="28" customHeight="1" spans="1:4">
      <c r="A21" s="150" t="s">
        <v>49</v>
      </c>
      <c r="B21" s="151">
        <v>1150</v>
      </c>
      <c r="C21" s="152">
        <v>1286</v>
      </c>
      <c r="D21" s="153">
        <f>(C21-B21)/B21</f>
        <v>0.118260869565217</v>
      </c>
    </row>
    <row r="22" s="132" customFormat="1" ht="28" customHeight="1" spans="1:4">
      <c r="A22" s="150" t="s">
        <v>50</v>
      </c>
      <c r="B22" s="151">
        <v>2927</v>
      </c>
      <c r="C22" s="152">
        <v>3883.69</v>
      </c>
      <c r="D22" s="153">
        <f>(C22-B22)/B22</f>
        <v>0.326850017082337</v>
      </c>
    </row>
    <row r="23" s="132" customFormat="1" ht="28" customHeight="1" spans="1:4">
      <c r="A23" s="150" t="s">
        <v>303</v>
      </c>
      <c r="B23" s="151">
        <v>8895</v>
      </c>
      <c r="C23" s="152">
        <f>'2024年一般公共预算支出明细表'!C902</f>
        <v>10989</v>
      </c>
      <c r="D23" s="153">
        <f>(C23-B23)/B23</f>
        <v>0.235413153456998</v>
      </c>
    </row>
    <row r="24" s="132" customFormat="1" ht="28" customHeight="1" spans="1:4">
      <c r="A24" s="150" t="s">
        <v>304</v>
      </c>
      <c r="B24" s="151">
        <v>1200</v>
      </c>
      <c r="C24" s="152">
        <v>1400</v>
      </c>
      <c r="D24" s="153">
        <f>(C24-B24)/B24</f>
        <v>0.166666666666667</v>
      </c>
    </row>
    <row r="25" s="132" customFormat="1" ht="28" customHeight="1" spans="1:4">
      <c r="A25" s="155" t="s">
        <v>53</v>
      </c>
      <c r="B25" s="156">
        <f>SUM(B5:B24)</f>
        <v>186399</v>
      </c>
      <c r="C25" s="157">
        <f>SUM(C5:C24)</f>
        <v>207927.36</v>
      </c>
      <c r="D25" s="158">
        <f>(C25-B25)/B25</f>
        <v>0.115496113176573</v>
      </c>
    </row>
  </sheetData>
  <mergeCells count="5">
    <mergeCell ref="A1:D1"/>
    <mergeCell ref="A3:A4"/>
    <mergeCell ref="B3:B4"/>
    <mergeCell ref="C3:C4"/>
    <mergeCell ref="D3:D4"/>
  </mergeCells>
  <pageMargins left="0.590277777777778" right="0.590277777777778" top="0.708333333333333" bottom="0.708333333333333" header="0.507638888888889" footer="0.472222222222222"/>
  <pageSetup paperSize="9" firstPageNumber="32" orientation="portrait" useFirstPageNumber="1" horizontalDpi="600"/>
  <headerFooter>
    <oddFooter>&amp;C&amp;14-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914"/>
  <sheetViews>
    <sheetView view="pageBreakPreview" zoomScaleNormal="100" zoomScaleSheetLayoutView="100" workbookViewId="0">
      <pane ySplit="3" topLeftCell="A369" activePane="bottomLeft" state="frozen"/>
      <selection/>
      <selection pane="bottomLeft" activeCell="D380" sqref="D380"/>
    </sheetView>
  </sheetViews>
  <sheetFormatPr defaultColWidth="9" defaultRowHeight="13.5" outlineLevelCol="2"/>
  <cols>
    <col min="1" max="1" width="14.625" style="109" customWidth="1"/>
    <col min="2" max="2" width="48.325" style="110" customWidth="1"/>
    <col min="3" max="3" width="21.875" style="111" customWidth="1"/>
    <col min="4" max="4" width="11.875" style="110" customWidth="1"/>
    <col min="5" max="5" width="16.25" style="110" customWidth="1"/>
    <col min="6" max="16384" width="9" style="110"/>
  </cols>
  <sheetData>
    <row r="1" ht="25" customHeight="1" spans="1:3">
      <c r="A1" s="112" t="s">
        <v>305</v>
      </c>
      <c r="B1" s="112"/>
      <c r="C1" s="112"/>
    </row>
    <row r="2" spans="3:3">
      <c r="C2" s="113" t="s">
        <v>1</v>
      </c>
    </row>
    <row r="3" s="108" customFormat="1" ht="21" customHeight="1" spans="1:3">
      <c r="A3" s="114" t="s">
        <v>306</v>
      </c>
      <c r="B3" s="115" t="s">
        <v>252</v>
      </c>
      <c r="C3" s="116" t="s">
        <v>307</v>
      </c>
    </row>
    <row r="4" s="108" customFormat="1" ht="14" customHeight="1" spans="1:3">
      <c r="A4" s="117">
        <v>201</v>
      </c>
      <c r="B4" s="118" t="s">
        <v>32</v>
      </c>
      <c r="C4" s="119">
        <f>C5+C9+C13+C18+C23+C27+C31+C35+C39+C43+C47+C51+C55+C59+C63+C68+C72+C77+C84+C91+C95+C99+C103+C106+C111+C117</f>
        <v>25670.3</v>
      </c>
    </row>
    <row r="5" s="108" customFormat="1" ht="14" customHeight="1" spans="1:3">
      <c r="A5" s="117">
        <v>20101</v>
      </c>
      <c r="B5" s="120" t="s">
        <v>308</v>
      </c>
      <c r="C5" s="119">
        <f>SUM(C6:C8)</f>
        <v>664</v>
      </c>
    </row>
    <row r="6" s="108" customFormat="1" ht="14" customHeight="1" spans="1:3">
      <c r="A6" s="117">
        <v>2010101</v>
      </c>
      <c r="B6" s="120" t="s">
        <v>309</v>
      </c>
      <c r="C6" s="119">
        <v>664</v>
      </c>
    </row>
    <row r="7" s="108" customFormat="1" ht="14" customHeight="1" spans="1:3">
      <c r="A7" s="117">
        <v>2010102</v>
      </c>
      <c r="B7" s="120" t="s">
        <v>310</v>
      </c>
      <c r="C7" s="119"/>
    </row>
    <row r="8" s="108" customFormat="1" ht="14" customHeight="1" spans="1:3">
      <c r="A8" s="117">
        <v>2010199</v>
      </c>
      <c r="B8" s="118" t="s">
        <v>311</v>
      </c>
      <c r="C8" s="119"/>
    </row>
    <row r="9" s="108" customFormat="1" ht="14" customHeight="1" spans="1:3">
      <c r="A9" s="117">
        <v>20102</v>
      </c>
      <c r="B9" s="120" t="s">
        <v>312</v>
      </c>
      <c r="C9" s="119">
        <f>SUM(C10:C12)</f>
        <v>757.26</v>
      </c>
    </row>
    <row r="10" s="108" customFormat="1" ht="14" customHeight="1" spans="1:3">
      <c r="A10" s="117">
        <v>2010201</v>
      </c>
      <c r="B10" s="120" t="s">
        <v>309</v>
      </c>
      <c r="C10" s="119">
        <v>757.26</v>
      </c>
    </row>
    <row r="11" s="108" customFormat="1" ht="14" customHeight="1" spans="1:3">
      <c r="A11" s="117">
        <v>2010202</v>
      </c>
      <c r="B11" s="120" t="s">
        <v>310</v>
      </c>
      <c r="C11" s="119"/>
    </row>
    <row r="12" s="108" customFormat="1" ht="14" customHeight="1" spans="1:3">
      <c r="A12" s="117">
        <v>2010299</v>
      </c>
      <c r="B12" s="121" t="s">
        <v>313</v>
      </c>
      <c r="C12" s="119"/>
    </row>
    <row r="13" s="108" customFormat="1" ht="14" customHeight="1" spans="1:3">
      <c r="A13" s="117">
        <v>20103</v>
      </c>
      <c r="B13" s="120" t="s">
        <v>314</v>
      </c>
      <c r="C13" s="119">
        <f>SUM(C14:C17)</f>
        <v>13443.93</v>
      </c>
    </row>
    <row r="14" s="108" customFormat="1" ht="14" customHeight="1" spans="1:3">
      <c r="A14" s="117">
        <v>2010301</v>
      </c>
      <c r="B14" s="120" t="s">
        <v>309</v>
      </c>
      <c r="C14" s="122">
        <f>2371.61+3160.82+7664.87</f>
        <v>13197.3</v>
      </c>
    </row>
    <row r="15" s="108" customFormat="1" ht="14" customHeight="1" spans="1:3">
      <c r="A15" s="117">
        <v>2010302</v>
      </c>
      <c r="B15" s="120" t="s">
        <v>310</v>
      </c>
      <c r="C15" s="119"/>
    </row>
    <row r="16" s="108" customFormat="1" ht="14" customHeight="1" spans="1:3">
      <c r="A16" s="117">
        <v>2010308</v>
      </c>
      <c r="B16" s="120" t="s">
        <v>315</v>
      </c>
      <c r="C16" s="119">
        <v>246.63</v>
      </c>
    </row>
    <row r="17" s="108" customFormat="1" ht="14" customHeight="1" spans="1:3">
      <c r="A17" s="117">
        <v>2010399</v>
      </c>
      <c r="B17" s="121" t="s">
        <v>316</v>
      </c>
      <c r="C17" s="119"/>
    </row>
    <row r="18" s="108" customFormat="1" ht="14" customHeight="1" spans="1:3">
      <c r="A18" s="117">
        <v>20104</v>
      </c>
      <c r="B18" s="120" t="s">
        <v>317</v>
      </c>
      <c r="C18" s="119">
        <f>SUM(C19:C22)</f>
        <v>1268.49</v>
      </c>
    </row>
    <row r="19" s="108" customFormat="1" ht="14" customHeight="1" spans="1:3">
      <c r="A19" s="117">
        <v>2010401</v>
      </c>
      <c r="B19" s="120" t="s">
        <v>309</v>
      </c>
      <c r="C19" s="122">
        <v>1268.49</v>
      </c>
    </row>
    <row r="20" s="108" customFormat="1" ht="14" customHeight="1" spans="1:3">
      <c r="A20" s="117">
        <v>2010402</v>
      </c>
      <c r="B20" s="120" t="s">
        <v>310</v>
      </c>
      <c r="C20" s="119"/>
    </row>
    <row r="21" s="108" customFormat="1" ht="14" customHeight="1" spans="1:3">
      <c r="A21" s="117">
        <v>2010408</v>
      </c>
      <c r="B21" s="120" t="s">
        <v>318</v>
      </c>
      <c r="C21" s="119"/>
    </row>
    <row r="22" s="108" customFormat="1" ht="14" customHeight="1" spans="1:3">
      <c r="A22" s="117">
        <v>2010499</v>
      </c>
      <c r="B22" s="121" t="s">
        <v>319</v>
      </c>
      <c r="C22" s="119"/>
    </row>
    <row r="23" s="108" customFormat="1" ht="14" customHeight="1" spans="1:3">
      <c r="A23" s="117">
        <v>20105</v>
      </c>
      <c r="B23" s="121" t="s">
        <v>320</v>
      </c>
      <c r="C23" s="119">
        <f>SUM(C24:C26)</f>
        <v>253.16</v>
      </c>
    </row>
    <row r="24" s="108" customFormat="1" ht="14" customHeight="1" spans="1:3">
      <c r="A24" s="117">
        <v>2010501</v>
      </c>
      <c r="B24" s="121" t="s">
        <v>309</v>
      </c>
      <c r="C24" s="119">
        <v>253.16</v>
      </c>
    </row>
    <row r="25" s="108" customFormat="1" ht="14" customHeight="1" spans="1:3">
      <c r="A25" s="117">
        <v>2010502</v>
      </c>
      <c r="B25" s="118" t="s">
        <v>310</v>
      </c>
      <c r="C25" s="119"/>
    </row>
    <row r="26" s="108" customFormat="1" ht="14" customHeight="1" spans="1:3">
      <c r="A26" s="117">
        <v>2010599</v>
      </c>
      <c r="B26" s="121" t="s">
        <v>321</v>
      </c>
      <c r="C26" s="119"/>
    </row>
    <row r="27" s="108" customFormat="1" ht="14" customHeight="1" spans="1:3">
      <c r="A27" s="117">
        <v>20106</v>
      </c>
      <c r="B27" s="123" t="s">
        <v>322</v>
      </c>
      <c r="C27" s="119">
        <f>SUM(C28:C30)</f>
        <v>1253.62</v>
      </c>
    </row>
    <row r="28" s="108" customFormat="1" ht="14" customHeight="1" spans="1:3">
      <c r="A28" s="117">
        <v>2010601</v>
      </c>
      <c r="B28" s="121" t="s">
        <v>309</v>
      </c>
      <c r="C28" s="119">
        <v>1253.62</v>
      </c>
    </row>
    <row r="29" s="108" customFormat="1" ht="14" customHeight="1" spans="1:3">
      <c r="A29" s="117">
        <v>2010602</v>
      </c>
      <c r="B29" s="118" t="s">
        <v>310</v>
      </c>
      <c r="C29" s="119"/>
    </row>
    <row r="30" s="108" customFormat="1" ht="14" customHeight="1" spans="1:3">
      <c r="A30" s="117">
        <v>2010699</v>
      </c>
      <c r="B30" s="121" t="s">
        <v>323</v>
      </c>
      <c r="C30" s="119"/>
    </row>
    <row r="31" s="108" customFormat="1" ht="14" customHeight="1" spans="1:3">
      <c r="A31" s="117">
        <v>20107</v>
      </c>
      <c r="B31" s="120" t="s">
        <v>324</v>
      </c>
      <c r="C31" s="119">
        <f>SUM(C32:C34)</f>
        <v>400</v>
      </c>
    </row>
    <row r="32" s="108" customFormat="1" ht="14" customHeight="1" spans="1:3">
      <c r="A32" s="117">
        <v>2010701</v>
      </c>
      <c r="B32" s="120" t="s">
        <v>309</v>
      </c>
      <c r="C32" s="119">
        <v>400</v>
      </c>
    </row>
    <row r="33" s="108" customFormat="1" ht="14" customHeight="1" spans="1:3">
      <c r="A33" s="117">
        <v>2010702</v>
      </c>
      <c r="B33" s="120" t="s">
        <v>310</v>
      </c>
      <c r="C33" s="119"/>
    </row>
    <row r="34" s="108" customFormat="1" ht="14" customHeight="1" spans="1:3">
      <c r="A34" s="117">
        <v>2010799</v>
      </c>
      <c r="B34" s="121" t="s">
        <v>325</v>
      </c>
      <c r="C34" s="119"/>
    </row>
    <row r="35" s="108" customFormat="1" ht="14" customHeight="1" spans="1:3">
      <c r="A35" s="117">
        <v>20108</v>
      </c>
      <c r="B35" s="121" t="s">
        <v>326</v>
      </c>
      <c r="C35" s="119">
        <f>SUM(C36:C38)</f>
        <v>436.26</v>
      </c>
    </row>
    <row r="36" s="108" customFormat="1" ht="14" customHeight="1" spans="1:3">
      <c r="A36" s="117">
        <v>2010801</v>
      </c>
      <c r="B36" s="120" t="s">
        <v>309</v>
      </c>
      <c r="C36" s="119">
        <v>436.26</v>
      </c>
    </row>
    <row r="37" s="108" customFormat="1" ht="14" customHeight="1" spans="1:3">
      <c r="A37" s="117">
        <v>2010802</v>
      </c>
      <c r="B37" s="120" t="s">
        <v>310</v>
      </c>
      <c r="C37" s="119"/>
    </row>
    <row r="38" s="108" customFormat="1" ht="14" customHeight="1" spans="1:3">
      <c r="A38" s="117">
        <v>2010899</v>
      </c>
      <c r="B38" s="118" t="s">
        <v>327</v>
      </c>
      <c r="C38" s="119"/>
    </row>
    <row r="39" s="108" customFormat="1" ht="14" customHeight="1" spans="1:3">
      <c r="A39" s="117">
        <v>20109</v>
      </c>
      <c r="B39" s="120" t="s">
        <v>328</v>
      </c>
      <c r="C39" s="119">
        <f>SUM(C40:C42)</f>
        <v>0</v>
      </c>
    </row>
    <row r="40" s="108" customFormat="1" ht="14" customHeight="1" spans="1:3">
      <c r="A40" s="117">
        <v>2010901</v>
      </c>
      <c r="B40" s="120" t="s">
        <v>309</v>
      </c>
      <c r="C40" s="119"/>
    </row>
    <row r="41" s="108" customFormat="1" ht="14" customHeight="1" spans="1:3">
      <c r="A41" s="117">
        <v>2010902</v>
      </c>
      <c r="B41" s="121" t="s">
        <v>310</v>
      </c>
      <c r="C41" s="119"/>
    </row>
    <row r="42" s="108" customFormat="1" ht="14" customHeight="1" spans="1:3">
      <c r="A42" s="117">
        <v>2010999</v>
      </c>
      <c r="B42" s="121" t="s">
        <v>329</v>
      </c>
      <c r="C42" s="119"/>
    </row>
    <row r="43" s="108" customFormat="1" ht="14" customHeight="1" spans="1:3">
      <c r="A43" s="117">
        <v>20111</v>
      </c>
      <c r="B43" s="124" t="s">
        <v>330</v>
      </c>
      <c r="C43" s="119">
        <f>SUM(C44:C46)</f>
        <v>1214</v>
      </c>
    </row>
    <row r="44" s="108" customFormat="1" ht="14" customHeight="1" spans="1:3">
      <c r="A44" s="117">
        <v>2011101</v>
      </c>
      <c r="B44" s="120" t="s">
        <v>309</v>
      </c>
      <c r="C44" s="119">
        <v>1214</v>
      </c>
    </row>
    <row r="45" s="108" customFormat="1" ht="14" customHeight="1" spans="1:3">
      <c r="A45" s="117">
        <v>2011102</v>
      </c>
      <c r="B45" s="120" t="s">
        <v>310</v>
      </c>
      <c r="C45" s="119"/>
    </row>
    <row r="46" s="108" customFormat="1" ht="14" customHeight="1" spans="1:3">
      <c r="A46" s="117">
        <v>2011199</v>
      </c>
      <c r="B46" s="120" t="s">
        <v>331</v>
      </c>
      <c r="C46" s="119"/>
    </row>
    <row r="47" s="108" customFormat="1" ht="14" customHeight="1" spans="1:3">
      <c r="A47" s="117">
        <v>20113</v>
      </c>
      <c r="B47" s="118" t="s">
        <v>332</v>
      </c>
      <c r="C47" s="119">
        <f>SUM(C48:C50)</f>
        <v>172.01</v>
      </c>
    </row>
    <row r="48" s="108" customFormat="1" ht="14" customHeight="1" spans="1:3">
      <c r="A48" s="117">
        <v>2011301</v>
      </c>
      <c r="B48" s="120" t="s">
        <v>309</v>
      </c>
      <c r="C48" s="125">
        <v>172.01</v>
      </c>
    </row>
    <row r="49" s="108" customFormat="1" ht="14" customHeight="1" spans="1:3">
      <c r="A49" s="117">
        <v>2011302</v>
      </c>
      <c r="B49" s="120" t="s">
        <v>310</v>
      </c>
      <c r="C49" s="119"/>
    </row>
    <row r="50" s="108" customFormat="1" ht="14" customHeight="1" spans="1:3">
      <c r="A50" s="117">
        <v>2011399</v>
      </c>
      <c r="B50" s="121" t="s">
        <v>333</v>
      </c>
      <c r="C50" s="119"/>
    </row>
    <row r="51" s="108" customFormat="1" ht="14" customHeight="1" spans="1:3">
      <c r="A51" s="117">
        <v>20114</v>
      </c>
      <c r="B51" s="121" t="s">
        <v>334</v>
      </c>
      <c r="C51" s="119">
        <f>SUM(C52:C54)</f>
        <v>0</v>
      </c>
    </row>
    <row r="52" s="108" customFormat="1" ht="14" customHeight="1" spans="1:3">
      <c r="A52" s="117">
        <v>2011401</v>
      </c>
      <c r="B52" s="121" t="s">
        <v>309</v>
      </c>
      <c r="C52" s="119"/>
    </row>
    <row r="53" s="108" customFormat="1" ht="14" customHeight="1" spans="1:3">
      <c r="A53" s="117">
        <v>2011402</v>
      </c>
      <c r="B53" s="118" t="s">
        <v>310</v>
      </c>
      <c r="C53" s="119"/>
    </row>
    <row r="54" s="108" customFormat="1" ht="14" customHeight="1" spans="1:3">
      <c r="A54" s="117">
        <v>2011499</v>
      </c>
      <c r="B54" s="120" t="s">
        <v>335</v>
      </c>
      <c r="C54" s="119"/>
    </row>
    <row r="55" s="108" customFormat="1" ht="14" customHeight="1" spans="1:3">
      <c r="A55" s="117">
        <v>20123</v>
      </c>
      <c r="B55" s="120" t="s">
        <v>336</v>
      </c>
      <c r="C55" s="119">
        <f>SUM(C56:C58)</f>
        <v>30</v>
      </c>
    </row>
    <row r="56" s="108" customFormat="1" ht="14" customHeight="1" spans="1:3">
      <c r="A56" s="117">
        <v>2012301</v>
      </c>
      <c r="B56" s="120" t="s">
        <v>309</v>
      </c>
      <c r="C56" s="119"/>
    </row>
    <row r="57" s="108" customFormat="1" ht="14" customHeight="1" spans="1:3">
      <c r="A57" s="117">
        <v>2012302</v>
      </c>
      <c r="B57" s="120" t="s">
        <v>310</v>
      </c>
      <c r="C57" s="119"/>
    </row>
    <row r="58" s="108" customFormat="1" ht="14" customHeight="1" spans="1:3">
      <c r="A58" s="117">
        <v>2012399</v>
      </c>
      <c r="B58" s="118" t="s">
        <v>337</v>
      </c>
      <c r="C58" s="122">
        <v>30</v>
      </c>
    </row>
    <row r="59" s="108" customFormat="1" ht="14" customHeight="1" spans="1:3">
      <c r="A59" s="117">
        <v>20125</v>
      </c>
      <c r="B59" s="120" t="s">
        <v>338</v>
      </c>
      <c r="C59" s="119">
        <f>SUM(C60:C62)</f>
        <v>0</v>
      </c>
    </row>
    <row r="60" s="108" customFormat="1" ht="14" customHeight="1" spans="1:3">
      <c r="A60" s="117">
        <v>2012501</v>
      </c>
      <c r="B60" s="120" t="s">
        <v>309</v>
      </c>
      <c r="C60" s="119"/>
    </row>
    <row r="61" s="108" customFormat="1" ht="14" customHeight="1" spans="1:3">
      <c r="A61" s="117">
        <v>2012502</v>
      </c>
      <c r="B61" s="121" t="s">
        <v>310</v>
      </c>
      <c r="C61" s="119"/>
    </row>
    <row r="62" s="108" customFormat="1" ht="14" customHeight="1" spans="1:3">
      <c r="A62" s="117">
        <v>2012599</v>
      </c>
      <c r="B62" s="120" t="s">
        <v>339</v>
      </c>
      <c r="C62" s="119"/>
    </row>
    <row r="63" s="108" customFormat="1" ht="14" customHeight="1" spans="1:3">
      <c r="A63" s="117">
        <v>20126</v>
      </c>
      <c r="B63" s="121" t="s">
        <v>340</v>
      </c>
      <c r="C63" s="119">
        <f>SUM(C64:C67)</f>
        <v>181.3</v>
      </c>
    </row>
    <row r="64" s="108" customFormat="1" ht="14" customHeight="1" spans="1:3">
      <c r="A64" s="117">
        <v>2012601</v>
      </c>
      <c r="B64" s="121" t="s">
        <v>309</v>
      </c>
      <c r="C64" s="119"/>
    </row>
    <row r="65" s="108" customFormat="1" ht="14" customHeight="1" spans="1:3">
      <c r="A65" s="117">
        <v>2012602</v>
      </c>
      <c r="B65" s="121" t="s">
        <v>310</v>
      </c>
      <c r="C65" s="119"/>
    </row>
    <row r="66" s="108" customFormat="1" ht="14" customHeight="1" spans="1:3">
      <c r="A66" s="117">
        <v>2012604</v>
      </c>
      <c r="B66" s="123" t="s">
        <v>341</v>
      </c>
      <c r="C66" s="119">
        <v>181.3</v>
      </c>
    </row>
    <row r="67" s="108" customFormat="1" ht="14" customHeight="1" spans="1:3">
      <c r="A67" s="117">
        <v>2012699</v>
      </c>
      <c r="B67" s="120" t="s">
        <v>342</v>
      </c>
      <c r="C67" s="119"/>
    </row>
    <row r="68" s="108" customFormat="1" ht="14" customHeight="1" spans="1:3">
      <c r="A68" s="117">
        <v>20128</v>
      </c>
      <c r="B68" s="121" t="s">
        <v>343</v>
      </c>
      <c r="C68" s="119">
        <f>SUM(C69:C71)</f>
        <v>106.85</v>
      </c>
    </row>
    <row r="69" s="108" customFormat="1" ht="14" customHeight="1" spans="1:3">
      <c r="A69" s="117">
        <v>2012801</v>
      </c>
      <c r="B69" s="121" t="s">
        <v>309</v>
      </c>
      <c r="C69" s="119">
        <v>106.85</v>
      </c>
    </row>
    <row r="70" s="108" customFormat="1" ht="14" customHeight="1" spans="1:3">
      <c r="A70" s="117">
        <v>2012802</v>
      </c>
      <c r="B70" s="121" t="s">
        <v>310</v>
      </c>
      <c r="C70" s="119"/>
    </row>
    <row r="71" s="108" customFormat="1" ht="14" customHeight="1" spans="1:3">
      <c r="A71" s="117">
        <v>2012899</v>
      </c>
      <c r="B71" s="120" t="s">
        <v>344</v>
      </c>
      <c r="C71" s="119"/>
    </row>
    <row r="72" s="108" customFormat="1" ht="14" customHeight="1" spans="1:3">
      <c r="A72" s="117">
        <v>20129</v>
      </c>
      <c r="B72" s="121" t="s">
        <v>345</v>
      </c>
      <c r="C72" s="119">
        <f>SUM(C73:C76)</f>
        <v>481.03</v>
      </c>
    </row>
    <row r="73" s="108" customFormat="1" ht="14" customHeight="1" spans="1:3">
      <c r="A73" s="117">
        <v>2012901</v>
      </c>
      <c r="B73" s="121" t="s">
        <v>309</v>
      </c>
      <c r="C73" s="119">
        <v>481.03</v>
      </c>
    </row>
    <row r="74" s="108" customFormat="1" ht="14" customHeight="1" spans="1:3">
      <c r="A74" s="117">
        <v>2012902</v>
      </c>
      <c r="B74" s="121" t="s">
        <v>310</v>
      </c>
      <c r="C74" s="119"/>
    </row>
    <row r="75" s="108" customFormat="1" ht="14" customHeight="1" spans="1:3">
      <c r="A75" s="117">
        <v>2012903</v>
      </c>
      <c r="B75" s="120" t="s">
        <v>346</v>
      </c>
      <c r="C75" s="119"/>
    </row>
    <row r="76" s="108" customFormat="1" ht="14" customHeight="1" spans="1:3">
      <c r="A76" s="117">
        <v>2012999</v>
      </c>
      <c r="B76" s="121" t="s">
        <v>347</v>
      </c>
      <c r="C76" s="119"/>
    </row>
    <row r="77" s="108" customFormat="1" ht="14" customHeight="1" spans="1:3">
      <c r="A77" s="117">
        <v>20131</v>
      </c>
      <c r="B77" s="121" t="s">
        <v>348</v>
      </c>
      <c r="C77" s="119">
        <f>SUM(C78:C83)</f>
        <v>1489.63</v>
      </c>
    </row>
    <row r="78" s="108" customFormat="1" ht="14" customHeight="1" spans="1:3">
      <c r="A78" s="117">
        <v>2013101</v>
      </c>
      <c r="B78" s="121" t="s">
        <v>309</v>
      </c>
      <c r="C78" s="119">
        <v>1489.63</v>
      </c>
    </row>
    <row r="79" s="108" customFormat="1" ht="14" customHeight="1" spans="1:3">
      <c r="A79" s="117">
        <v>2013102</v>
      </c>
      <c r="B79" s="120" t="s">
        <v>310</v>
      </c>
      <c r="C79" s="119"/>
    </row>
    <row r="80" s="108" customFormat="1" ht="14" customHeight="1" spans="1:3">
      <c r="A80" s="117">
        <v>2013103</v>
      </c>
      <c r="B80" s="120" t="s">
        <v>346</v>
      </c>
      <c r="C80" s="119"/>
    </row>
    <row r="81" s="108" customFormat="1" ht="14" customHeight="1" spans="1:3">
      <c r="A81" s="117">
        <v>2013105</v>
      </c>
      <c r="B81" s="120" t="s">
        <v>349</v>
      </c>
      <c r="C81" s="119"/>
    </row>
    <row r="82" s="108" customFormat="1" ht="14" customHeight="1" spans="1:3">
      <c r="A82" s="117">
        <v>2013150</v>
      </c>
      <c r="B82" s="121" t="s">
        <v>350</v>
      </c>
      <c r="C82" s="119"/>
    </row>
    <row r="83" s="108" customFormat="1" ht="14" customHeight="1" spans="1:3">
      <c r="A83" s="117">
        <v>2013199</v>
      </c>
      <c r="B83" s="121" t="s">
        <v>351</v>
      </c>
      <c r="C83" s="119"/>
    </row>
    <row r="84" s="108" customFormat="1" ht="14" customHeight="1" spans="1:3">
      <c r="A84" s="117">
        <v>20132</v>
      </c>
      <c r="B84" s="121" t="s">
        <v>352</v>
      </c>
      <c r="C84" s="119">
        <f>SUM(C85:C90)</f>
        <v>934.37</v>
      </c>
    </row>
    <row r="85" s="108" customFormat="1" ht="14" customHeight="1" spans="1:3">
      <c r="A85" s="117">
        <v>2013201</v>
      </c>
      <c r="B85" s="120" t="s">
        <v>309</v>
      </c>
      <c r="C85" s="119">
        <v>934.37</v>
      </c>
    </row>
    <row r="86" s="108" customFormat="1" ht="14" customHeight="1" spans="1:3">
      <c r="A86" s="117">
        <v>2013202</v>
      </c>
      <c r="B86" s="120" t="s">
        <v>310</v>
      </c>
      <c r="C86" s="119"/>
    </row>
    <row r="87" s="108" customFormat="1" ht="14" customHeight="1" spans="1:3">
      <c r="A87" s="117">
        <v>2013203</v>
      </c>
      <c r="B87" s="120" t="s">
        <v>346</v>
      </c>
      <c r="C87" s="119"/>
    </row>
    <row r="88" s="108" customFormat="1" ht="14" customHeight="1" spans="1:3">
      <c r="A88" s="117">
        <v>2013204</v>
      </c>
      <c r="B88" s="120" t="s">
        <v>353</v>
      </c>
      <c r="C88" s="119"/>
    </row>
    <row r="89" s="108" customFormat="1" ht="14" customHeight="1" spans="1:3">
      <c r="A89" s="117">
        <v>2013250</v>
      </c>
      <c r="B89" s="120" t="s">
        <v>350</v>
      </c>
      <c r="C89" s="119"/>
    </row>
    <row r="90" s="108" customFormat="1" ht="14" customHeight="1" spans="1:3">
      <c r="A90" s="117">
        <v>2013299</v>
      </c>
      <c r="B90" s="121" t="s">
        <v>354</v>
      </c>
      <c r="C90" s="119"/>
    </row>
    <row r="91" s="108" customFormat="1" ht="14" customHeight="1" spans="1:3">
      <c r="A91" s="117">
        <v>20133</v>
      </c>
      <c r="B91" s="121" t="s">
        <v>355</v>
      </c>
      <c r="C91" s="119">
        <f>SUM(C92:C94)</f>
        <v>275.92</v>
      </c>
    </row>
    <row r="92" s="108" customFormat="1" ht="14" customHeight="1" spans="1:3">
      <c r="A92" s="117">
        <v>2013301</v>
      </c>
      <c r="B92" s="118" t="s">
        <v>309</v>
      </c>
      <c r="C92" s="119">
        <v>275.92</v>
      </c>
    </row>
    <row r="93" s="108" customFormat="1" ht="14" customHeight="1" spans="1:3">
      <c r="A93" s="117">
        <v>2013302</v>
      </c>
      <c r="B93" s="120" t="s">
        <v>310</v>
      </c>
      <c r="C93" s="119"/>
    </row>
    <row r="94" s="108" customFormat="1" ht="14" customHeight="1" spans="1:3">
      <c r="A94" s="117">
        <v>2013399</v>
      </c>
      <c r="B94" s="121" t="s">
        <v>356</v>
      </c>
      <c r="C94" s="119"/>
    </row>
    <row r="95" s="108" customFormat="1" ht="14" customHeight="1" spans="1:3">
      <c r="A95" s="117">
        <v>20134</v>
      </c>
      <c r="B95" s="121" t="s">
        <v>357</v>
      </c>
      <c r="C95" s="119">
        <f>SUM(C96:C98)</f>
        <v>168.11</v>
      </c>
    </row>
    <row r="96" s="108" customFormat="1" ht="14" customHeight="1" spans="1:3">
      <c r="A96" s="117">
        <v>2013401</v>
      </c>
      <c r="B96" s="121" t="s">
        <v>309</v>
      </c>
      <c r="C96" s="119">
        <v>168.11</v>
      </c>
    </row>
    <row r="97" s="108" customFormat="1" ht="14" customHeight="1" spans="1:3">
      <c r="A97" s="117">
        <v>2013402</v>
      </c>
      <c r="B97" s="120" t="s">
        <v>310</v>
      </c>
      <c r="C97" s="119"/>
    </row>
    <row r="98" s="108" customFormat="1" ht="14" customHeight="1" spans="1:3">
      <c r="A98" s="117">
        <v>2013499</v>
      </c>
      <c r="B98" s="121" t="s">
        <v>358</v>
      </c>
      <c r="C98" s="126"/>
    </row>
    <row r="99" s="108" customFormat="1" ht="14" customHeight="1" spans="1:3">
      <c r="A99" s="117">
        <v>20135</v>
      </c>
      <c r="B99" s="121" t="s">
        <v>359</v>
      </c>
      <c r="C99" s="126">
        <f>SUM(C100:C102)</f>
        <v>0</v>
      </c>
    </row>
    <row r="100" s="108" customFormat="1" ht="14" customHeight="1" spans="1:3">
      <c r="A100" s="117">
        <v>2013501</v>
      </c>
      <c r="B100" s="121" t="s">
        <v>309</v>
      </c>
      <c r="C100" s="119"/>
    </row>
    <row r="101" s="108" customFormat="1" ht="14" customHeight="1" spans="1:3">
      <c r="A101" s="117">
        <v>2013502</v>
      </c>
      <c r="B101" s="118" t="s">
        <v>310</v>
      </c>
      <c r="C101" s="119"/>
    </row>
    <row r="102" s="108" customFormat="1" ht="14" customHeight="1" spans="1:3">
      <c r="A102" s="117">
        <v>2013599</v>
      </c>
      <c r="B102" s="120" t="s">
        <v>360</v>
      </c>
      <c r="C102" s="127"/>
    </row>
    <row r="103" s="108" customFormat="1" ht="14" customHeight="1" spans="1:3">
      <c r="A103" s="117">
        <v>20136</v>
      </c>
      <c r="B103" s="121" t="s">
        <v>361</v>
      </c>
      <c r="C103" s="127">
        <f>SUM(C104:C105)</f>
        <v>0</v>
      </c>
    </row>
    <row r="104" s="108" customFormat="1" ht="14" customHeight="1" spans="1:3">
      <c r="A104" s="117">
        <v>2013601</v>
      </c>
      <c r="B104" s="121" t="s">
        <v>309</v>
      </c>
      <c r="C104" s="127"/>
    </row>
    <row r="105" s="108" customFormat="1" ht="14" customHeight="1" spans="1:3">
      <c r="A105" s="117">
        <v>2013699</v>
      </c>
      <c r="B105" s="120" t="s">
        <v>362</v>
      </c>
      <c r="C105" s="127"/>
    </row>
    <row r="106" s="108" customFormat="1" ht="14" customHeight="1" spans="1:3">
      <c r="A106" s="117">
        <v>20137</v>
      </c>
      <c r="B106" s="120" t="s">
        <v>363</v>
      </c>
      <c r="C106" s="127">
        <f>SUM(C107:C110)</f>
        <v>0</v>
      </c>
    </row>
    <row r="107" s="108" customFormat="1" ht="14" customHeight="1" spans="1:3">
      <c r="A107" s="117">
        <v>2013701</v>
      </c>
      <c r="B107" s="120" t="s">
        <v>309</v>
      </c>
      <c r="C107" s="127"/>
    </row>
    <row r="108" s="108" customFormat="1" ht="14" customHeight="1" spans="1:3">
      <c r="A108" s="117">
        <v>2013702</v>
      </c>
      <c r="B108" s="120" t="s">
        <v>310</v>
      </c>
      <c r="C108" s="127"/>
    </row>
    <row r="109" s="108" customFormat="1" ht="14" customHeight="1" spans="1:3">
      <c r="A109" s="117">
        <v>2013703</v>
      </c>
      <c r="B109" s="120" t="s">
        <v>346</v>
      </c>
      <c r="C109" s="127"/>
    </row>
    <row r="110" s="108" customFormat="1" ht="14" customHeight="1" spans="1:3">
      <c r="A110" s="117">
        <v>2013799</v>
      </c>
      <c r="B110" s="120" t="s">
        <v>364</v>
      </c>
      <c r="C110" s="127"/>
    </row>
    <row r="111" s="108" customFormat="1" ht="14" customHeight="1" spans="1:3">
      <c r="A111" s="117">
        <v>20138</v>
      </c>
      <c r="B111" s="120" t="s">
        <v>365</v>
      </c>
      <c r="C111" s="127">
        <f>SUM(C112:C116)</f>
        <v>1734.36</v>
      </c>
    </row>
    <row r="112" s="108" customFormat="1" ht="14" customHeight="1" spans="1:3">
      <c r="A112" s="117">
        <v>2013801</v>
      </c>
      <c r="B112" s="120" t="s">
        <v>309</v>
      </c>
      <c r="C112" s="119">
        <v>1694.36</v>
      </c>
    </row>
    <row r="113" s="108" customFormat="1" ht="14" customHeight="1" spans="1:3">
      <c r="A113" s="117">
        <v>2013802</v>
      </c>
      <c r="B113" s="120" t="s">
        <v>310</v>
      </c>
      <c r="C113" s="122"/>
    </row>
    <row r="114" s="108" customFormat="1" ht="14" customHeight="1" spans="1:3">
      <c r="A114" s="117">
        <v>2013804</v>
      </c>
      <c r="B114" s="120" t="s">
        <v>366</v>
      </c>
      <c r="C114" s="122">
        <v>40</v>
      </c>
    </row>
    <row r="115" s="108" customFormat="1" ht="14" customHeight="1" spans="1:3">
      <c r="A115" s="117">
        <v>2013850</v>
      </c>
      <c r="B115" s="120" t="s">
        <v>350</v>
      </c>
      <c r="C115" s="122"/>
    </row>
    <row r="116" s="108" customFormat="1" ht="14" customHeight="1" spans="1:3">
      <c r="A116" s="117">
        <v>2013899</v>
      </c>
      <c r="B116" s="120" t="s">
        <v>367</v>
      </c>
      <c r="C116" s="122"/>
    </row>
    <row r="117" s="108" customFormat="1" ht="14" customHeight="1" spans="1:3">
      <c r="A117" s="117">
        <v>20199</v>
      </c>
      <c r="B117" s="120" t="s">
        <v>368</v>
      </c>
      <c r="C117" s="119">
        <f>SUM(C118:C119)</f>
        <v>406</v>
      </c>
    </row>
    <row r="118" s="108" customFormat="1" ht="14" customHeight="1" spans="1:3">
      <c r="A118" s="117">
        <v>2019901</v>
      </c>
      <c r="B118" s="121" t="s">
        <v>369</v>
      </c>
      <c r="C118" s="119"/>
    </row>
    <row r="119" s="108" customFormat="1" ht="14" customHeight="1" spans="1:3">
      <c r="A119" s="117">
        <v>2019999</v>
      </c>
      <c r="B119" s="121" t="s">
        <v>370</v>
      </c>
      <c r="C119" s="122">
        <v>406</v>
      </c>
    </row>
    <row r="120" s="108" customFormat="1" ht="14" customHeight="1" spans="1:3">
      <c r="A120" s="117">
        <v>202</v>
      </c>
      <c r="B120" s="118" t="s">
        <v>371</v>
      </c>
      <c r="C120" s="119">
        <f>C121+C122+C123</f>
        <v>0</v>
      </c>
    </row>
    <row r="121" s="108" customFormat="1" ht="14" customHeight="1" spans="1:3">
      <c r="A121" s="117">
        <v>20205</v>
      </c>
      <c r="B121" s="120" t="s">
        <v>372</v>
      </c>
      <c r="C121" s="119"/>
    </row>
    <row r="122" s="108" customFormat="1" ht="14" customHeight="1" spans="1:3">
      <c r="A122" s="117">
        <v>20206</v>
      </c>
      <c r="B122" s="120" t="s">
        <v>373</v>
      </c>
      <c r="C122" s="119"/>
    </row>
    <row r="123" s="108" customFormat="1" ht="14" customHeight="1" spans="1:3">
      <c r="A123" s="117">
        <v>20299</v>
      </c>
      <c r="B123" s="120" t="s">
        <v>374</v>
      </c>
      <c r="C123" s="119"/>
    </row>
    <row r="124" s="108" customFormat="1" ht="14" customHeight="1" spans="1:3">
      <c r="A124" s="117">
        <v>203</v>
      </c>
      <c r="B124" s="118" t="s">
        <v>375</v>
      </c>
      <c r="C124" s="119">
        <f>C125+C127</f>
        <v>0</v>
      </c>
    </row>
    <row r="125" s="108" customFormat="1" ht="14" customHeight="1" spans="1:3">
      <c r="A125" s="117">
        <v>20306</v>
      </c>
      <c r="B125" s="121" t="s">
        <v>376</v>
      </c>
      <c r="C125" s="119">
        <f>SUM(C126:C126)</f>
        <v>0</v>
      </c>
    </row>
    <row r="126" s="108" customFormat="1" ht="14" customHeight="1" spans="1:3">
      <c r="A126" s="117">
        <v>2030699</v>
      </c>
      <c r="B126" s="121" t="s">
        <v>377</v>
      </c>
      <c r="C126" s="119"/>
    </row>
    <row r="127" s="108" customFormat="1" ht="14" customHeight="1" spans="1:3">
      <c r="A127" s="117">
        <v>20399</v>
      </c>
      <c r="B127" s="121" t="s">
        <v>378</v>
      </c>
      <c r="C127" s="119"/>
    </row>
    <row r="128" s="108" customFormat="1" ht="14" customHeight="1" spans="1:3">
      <c r="A128" s="117">
        <v>204</v>
      </c>
      <c r="B128" s="118" t="s">
        <v>379</v>
      </c>
      <c r="C128" s="119">
        <f>C129+C132+C136+C140+C148+C157+C171+C181+C191+C199+C205</f>
        <v>8295.9</v>
      </c>
    </row>
    <row r="129" s="108" customFormat="1" ht="14" customHeight="1" spans="1:3">
      <c r="A129" s="117">
        <v>20401</v>
      </c>
      <c r="B129" s="120" t="s">
        <v>380</v>
      </c>
      <c r="C129" s="119">
        <f>SUM(C130:C131)</f>
        <v>0</v>
      </c>
    </row>
    <row r="130" s="108" customFormat="1" ht="14" customHeight="1" spans="1:3">
      <c r="A130" s="117">
        <v>2040101</v>
      </c>
      <c r="B130" s="120" t="s">
        <v>381</v>
      </c>
      <c r="C130" s="119"/>
    </row>
    <row r="131" s="108" customFormat="1" ht="14" customHeight="1" spans="1:3">
      <c r="A131" s="117">
        <v>2040199</v>
      </c>
      <c r="B131" s="121" t="s">
        <v>382</v>
      </c>
      <c r="C131" s="119"/>
    </row>
    <row r="132" s="108" customFormat="1" ht="14" customHeight="1" spans="1:3">
      <c r="A132" s="117">
        <v>20402</v>
      </c>
      <c r="B132" s="121" t="s">
        <v>383</v>
      </c>
      <c r="C132" s="119">
        <f>SUM(C133:C135)</f>
        <v>7317.92</v>
      </c>
    </row>
    <row r="133" s="108" customFormat="1" ht="14" customHeight="1" spans="1:3">
      <c r="A133" s="117">
        <v>2040201</v>
      </c>
      <c r="B133" s="121" t="s">
        <v>309</v>
      </c>
      <c r="C133" s="119">
        <v>6795.92</v>
      </c>
    </row>
    <row r="134" s="108" customFormat="1" ht="14" customHeight="1" spans="1:3">
      <c r="A134" s="117">
        <v>2040202</v>
      </c>
      <c r="B134" s="121" t="s">
        <v>310</v>
      </c>
      <c r="C134" s="122"/>
    </row>
    <row r="135" s="108" customFormat="1" ht="14" customHeight="1" spans="1:3">
      <c r="A135" s="117">
        <v>2040299</v>
      </c>
      <c r="B135" s="121" t="s">
        <v>384</v>
      </c>
      <c r="C135" s="122">
        <v>522</v>
      </c>
    </row>
    <row r="136" s="108" customFormat="1" ht="14" customHeight="1" spans="1:3">
      <c r="A136" s="117">
        <v>20403</v>
      </c>
      <c r="B136" s="120" t="s">
        <v>385</v>
      </c>
      <c r="C136" s="119">
        <f>SUM(C137:C139)</f>
        <v>0</v>
      </c>
    </row>
    <row r="137" s="108" customFormat="1" ht="14" customHeight="1" spans="1:3">
      <c r="A137" s="117">
        <v>2040301</v>
      </c>
      <c r="B137" s="120" t="s">
        <v>309</v>
      </c>
      <c r="C137" s="119"/>
    </row>
    <row r="138" s="108" customFormat="1" ht="14" customHeight="1" spans="1:3">
      <c r="A138" s="117">
        <v>2040302</v>
      </c>
      <c r="B138" s="120" t="s">
        <v>310</v>
      </c>
      <c r="C138" s="119"/>
    </row>
    <row r="139" s="108" customFormat="1" ht="14" customHeight="1" spans="1:3">
      <c r="A139" s="117">
        <v>2040399</v>
      </c>
      <c r="B139" s="118" t="s">
        <v>386</v>
      </c>
      <c r="C139" s="119"/>
    </row>
    <row r="140" s="108" customFormat="1" ht="14" customHeight="1" spans="1:3">
      <c r="A140" s="117">
        <v>20404</v>
      </c>
      <c r="B140" s="123" t="s">
        <v>387</v>
      </c>
      <c r="C140" s="119">
        <f>SUM(C141:C147)</f>
        <v>0</v>
      </c>
    </row>
    <row r="141" s="108" customFormat="1" ht="14" customHeight="1" spans="1:3">
      <c r="A141" s="117">
        <v>2040401</v>
      </c>
      <c r="B141" s="120" t="s">
        <v>309</v>
      </c>
      <c r="C141" s="119"/>
    </row>
    <row r="142" s="108" customFormat="1" ht="14" customHeight="1" spans="1:3">
      <c r="A142" s="117">
        <v>2040402</v>
      </c>
      <c r="B142" s="120" t="s">
        <v>310</v>
      </c>
      <c r="C142" s="119"/>
    </row>
    <row r="143" s="108" customFormat="1" ht="14" customHeight="1" spans="1:3">
      <c r="A143" s="117">
        <v>2040403</v>
      </c>
      <c r="B143" s="121" t="s">
        <v>346</v>
      </c>
      <c r="C143" s="119"/>
    </row>
    <row r="144" s="108" customFormat="1" ht="14" customHeight="1" spans="1:3">
      <c r="A144" s="117">
        <v>2040409</v>
      </c>
      <c r="B144" s="121" t="s">
        <v>388</v>
      </c>
      <c r="C144" s="119"/>
    </row>
    <row r="145" s="108" customFormat="1" ht="14" customHeight="1" spans="1:3">
      <c r="A145" s="117">
        <v>2040410</v>
      </c>
      <c r="B145" s="121" t="s">
        <v>389</v>
      </c>
      <c r="C145" s="119"/>
    </row>
    <row r="146" s="108" customFormat="1" ht="14" customHeight="1" spans="1:3">
      <c r="A146" s="117">
        <v>2040450</v>
      </c>
      <c r="B146" s="121" t="s">
        <v>350</v>
      </c>
      <c r="C146" s="119"/>
    </row>
    <row r="147" s="108" customFormat="1" ht="14" customHeight="1" spans="1:3">
      <c r="A147" s="117">
        <v>2040499</v>
      </c>
      <c r="B147" s="121" t="s">
        <v>390</v>
      </c>
      <c r="C147" s="119"/>
    </row>
    <row r="148" s="108" customFormat="1" ht="14" customHeight="1" spans="1:3">
      <c r="A148" s="117">
        <v>20405</v>
      </c>
      <c r="B148" s="118" t="s">
        <v>391</v>
      </c>
      <c r="C148" s="119">
        <f>SUM(C149:C156)</f>
        <v>0</v>
      </c>
    </row>
    <row r="149" s="108" customFormat="1" ht="14" customHeight="1" spans="1:3">
      <c r="A149" s="117">
        <v>2040501</v>
      </c>
      <c r="B149" s="120" t="s">
        <v>309</v>
      </c>
      <c r="C149" s="119"/>
    </row>
    <row r="150" s="108" customFormat="1" ht="14" customHeight="1" spans="1:3">
      <c r="A150" s="117">
        <v>2040502</v>
      </c>
      <c r="B150" s="120" t="s">
        <v>310</v>
      </c>
      <c r="C150" s="119"/>
    </row>
    <row r="151" s="108" customFormat="1" ht="14" customHeight="1" spans="1:3">
      <c r="A151" s="117">
        <v>2040503</v>
      </c>
      <c r="B151" s="120" t="s">
        <v>346</v>
      </c>
      <c r="C151" s="119"/>
    </row>
    <row r="152" s="108" customFormat="1" ht="14" customHeight="1" spans="1:3">
      <c r="A152" s="117">
        <v>2040504</v>
      </c>
      <c r="B152" s="121" t="s">
        <v>392</v>
      </c>
      <c r="C152" s="119"/>
    </row>
    <row r="153" s="108" customFormat="1" ht="14" customHeight="1" spans="1:3">
      <c r="A153" s="117">
        <v>2040505</v>
      </c>
      <c r="B153" s="121" t="s">
        <v>393</v>
      </c>
      <c r="C153" s="119"/>
    </row>
    <row r="154" s="108" customFormat="1" ht="14" customHeight="1" spans="1:3">
      <c r="A154" s="117">
        <v>2040506</v>
      </c>
      <c r="B154" s="121" t="s">
        <v>394</v>
      </c>
      <c r="C154" s="119"/>
    </row>
    <row r="155" s="108" customFormat="1" ht="14" customHeight="1" spans="1:3">
      <c r="A155" s="117">
        <v>2040550</v>
      </c>
      <c r="B155" s="120" t="s">
        <v>350</v>
      </c>
      <c r="C155" s="119"/>
    </row>
    <row r="156" s="108" customFormat="1" ht="14" customHeight="1" spans="1:3">
      <c r="A156" s="117">
        <v>2040599</v>
      </c>
      <c r="B156" s="120" t="s">
        <v>395</v>
      </c>
      <c r="C156" s="119"/>
    </row>
    <row r="157" s="108" customFormat="1" ht="14" customHeight="1" spans="1:3">
      <c r="A157" s="117">
        <v>20406</v>
      </c>
      <c r="B157" s="120" t="s">
        <v>396</v>
      </c>
      <c r="C157" s="119">
        <f>SUM(C158:C170)</f>
        <v>977.98</v>
      </c>
    </row>
    <row r="158" s="108" customFormat="1" ht="14" customHeight="1" spans="1:3">
      <c r="A158" s="117">
        <v>2040601</v>
      </c>
      <c r="B158" s="121" t="s">
        <v>309</v>
      </c>
      <c r="C158" s="119">
        <v>805.98</v>
      </c>
    </row>
    <row r="159" s="108" customFormat="1" ht="14" customHeight="1" spans="1:3">
      <c r="A159" s="117">
        <v>2040602</v>
      </c>
      <c r="B159" s="121" t="s">
        <v>310</v>
      </c>
      <c r="C159" s="122"/>
    </row>
    <row r="160" s="108" customFormat="1" ht="14" customHeight="1" spans="1:3">
      <c r="A160" s="117">
        <v>2040603</v>
      </c>
      <c r="B160" s="121" t="s">
        <v>346</v>
      </c>
      <c r="C160" s="122"/>
    </row>
    <row r="161" s="108" customFormat="1" ht="14" customHeight="1" spans="1:3">
      <c r="A161" s="117">
        <v>2040604</v>
      </c>
      <c r="B161" s="118" t="s">
        <v>397</v>
      </c>
      <c r="C161" s="122"/>
    </row>
    <row r="162" s="108" customFormat="1" ht="14" customHeight="1" spans="1:3">
      <c r="A162" s="117">
        <v>2040605</v>
      </c>
      <c r="B162" s="120" t="s">
        <v>398</v>
      </c>
      <c r="C162" s="122"/>
    </row>
    <row r="163" s="108" customFormat="1" ht="14" customHeight="1" spans="1:3">
      <c r="A163" s="117">
        <v>2040606</v>
      </c>
      <c r="B163" s="120" t="s">
        <v>399</v>
      </c>
      <c r="C163" s="122"/>
    </row>
    <row r="164" s="108" customFormat="1" ht="14" customHeight="1" spans="1:3">
      <c r="A164" s="117">
        <v>2040607</v>
      </c>
      <c r="B164" s="123" t="s">
        <v>400</v>
      </c>
      <c r="C164" s="122"/>
    </row>
    <row r="165" s="108" customFormat="1" ht="14" customHeight="1" spans="1:3">
      <c r="A165" s="117">
        <v>2040608</v>
      </c>
      <c r="B165" s="121" t="s">
        <v>401</v>
      </c>
      <c r="C165" s="122"/>
    </row>
    <row r="166" s="108" customFormat="1" ht="14" customHeight="1" spans="1:3">
      <c r="A166" s="117">
        <v>2040610</v>
      </c>
      <c r="B166" s="121" t="s">
        <v>402</v>
      </c>
      <c r="C166" s="122"/>
    </row>
    <row r="167" s="108" customFormat="1" ht="14" customHeight="1" spans="1:3">
      <c r="A167" s="117">
        <v>2040612</v>
      </c>
      <c r="B167" s="121" t="s">
        <v>403</v>
      </c>
      <c r="C167" s="122"/>
    </row>
    <row r="168" s="108" customFormat="1" ht="14" customHeight="1" spans="1:3">
      <c r="A168" s="117">
        <v>2040613</v>
      </c>
      <c r="B168" s="121" t="s">
        <v>404</v>
      </c>
      <c r="C168" s="122"/>
    </row>
    <row r="169" s="108" customFormat="1" ht="14" customHeight="1" spans="1:3">
      <c r="A169" s="117">
        <v>2040650</v>
      </c>
      <c r="B169" s="121" t="s">
        <v>350</v>
      </c>
      <c r="C169" s="122"/>
    </row>
    <row r="170" s="108" customFormat="1" ht="14" customHeight="1" spans="1:3">
      <c r="A170" s="117">
        <v>2040699</v>
      </c>
      <c r="B170" s="120" t="s">
        <v>405</v>
      </c>
      <c r="C170" s="122">
        <v>172</v>
      </c>
    </row>
    <row r="171" s="108" customFormat="1" ht="14" customHeight="1" spans="1:3">
      <c r="A171" s="117">
        <v>20407</v>
      </c>
      <c r="B171" s="123" t="s">
        <v>406</v>
      </c>
      <c r="C171" s="119">
        <f>SUM(C172:C180)</f>
        <v>0</v>
      </c>
    </row>
    <row r="172" s="108" customFormat="1" ht="14" customHeight="1" spans="1:3">
      <c r="A172" s="117">
        <v>2040701</v>
      </c>
      <c r="B172" s="120" t="s">
        <v>309</v>
      </c>
      <c r="C172" s="119"/>
    </row>
    <row r="173" s="108" customFormat="1" ht="14" customHeight="1" spans="1:3">
      <c r="A173" s="117">
        <v>2040702</v>
      </c>
      <c r="B173" s="121" t="s">
        <v>310</v>
      </c>
      <c r="C173" s="122"/>
    </row>
    <row r="174" s="108" customFormat="1" ht="14" customHeight="1" spans="1:3">
      <c r="A174" s="117">
        <v>2040703</v>
      </c>
      <c r="B174" s="121" t="s">
        <v>346</v>
      </c>
      <c r="C174" s="119"/>
    </row>
    <row r="175" s="108" customFormat="1" ht="14" customHeight="1" spans="1:3">
      <c r="A175" s="117">
        <v>2040704</v>
      </c>
      <c r="B175" s="121" t="s">
        <v>407</v>
      </c>
      <c r="C175" s="119"/>
    </row>
    <row r="176" s="108" customFormat="1" ht="14" customHeight="1" spans="1:3">
      <c r="A176" s="117">
        <v>2040705</v>
      </c>
      <c r="B176" s="118" t="s">
        <v>408</v>
      </c>
      <c r="C176" s="119"/>
    </row>
    <row r="177" s="108" customFormat="1" ht="14" customHeight="1" spans="1:3">
      <c r="A177" s="117">
        <v>2040706</v>
      </c>
      <c r="B177" s="120" t="s">
        <v>409</v>
      </c>
      <c r="C177" s="119"/>
    </row>
    <row r="178" s="108" customFormat="1" ht="14" customHeight="1" spans="1:3">
      <c r="A178" s="117">
        <v>2040707</v>
      </c>
      <c r="B178" s="120" t="s">
        <v>404</v>
      </c>
      <c r="C178" s="119"/>
    </row>
    <row r="179" s="108" customFormat="1" ht="14" customHeight="1" spans="1:3">
      <c r="A179" s="117">
        <v>2040750</v>
      </c>
      <c r="B179" s="120" t="s">
        <v>350</v>
      </c>
      <c r="C179" s="119"/>
    </row>
    <row r="180" s="108" customFormat="1" ht="14" customHeight="1" spans="1:3">
      <c r="A180" s="117">
        <v>2040799</v>
      </c>
      <c r="B180" s="120" t="s">
        <v>410</v>
      </c>
      <c r="C180" s="119"/>
    </row>
    <row r="181" s="108" customFormat="1" ht="14" customHeight="1" spans="1:3">
      <c r="A181" s="117">
        <v>20408</v>
      </c>
      <c r="B181" s="121" t="s">
        <v>411</v>
      </c>
      <c r="C181" s="119">
        <f>SUM(C182:C190)</f>
        <v>0</v>
      </c>
    </row>
    <row r="182" s="108" customFormat="1" ht="14" customHeight="1" spans="1:3">
      <c r="A182" s="117">
        <v>2040801</v>
      </c>
      <c r="B182" s="121" t="s">
        <v>309</v>
      </c>
      <c r="C182" s="119"/>
    </row>
    <row r="183" s="108" customFormat="1" ht="14" customHeight="1" spans="1:3">
      <c r="A183" s="117">
        <v>2040802</v>
      </c>
      <c r="B183" s="121" t="s">
        <v>310</v>
      </c>
      <c r="C183" s="119"/>
    </row>
    <row r="184" s="108" customFormat="1" ht="14" customHeight="1" spans="1:3">
      <c r="A184" s="117">
        <v>2040803</v>
      </c>
      <c r="B184" s="120" t="s">
        <v>346</v>
      </c>
      <c r="C184" s="119"/>
    </row>
    <row r="185" s="108" customFormat="1" ht="14" customHeight="1" spans="1:3">
      <c r="A185" s="117">
        <v>2040804</v>
      </c>
      <c r="B185" s="120" t="s">
        <v>412</v>
      </c>
      <c r="C185" s="119"/>
    </row>
    <row r="186" s="108" customFormat="1" ht="14" customHeight="1" spans="1:3">
      <c r="A186" s="117">
        <v>2040805</v>
      </c>
      <c r="B186" s="120" t="s">
        <v>413</v>
      </c>
      <c r="C186" s="119"/>
    </row>
    <row r="187" s="108" customFormat="1" ht="14" customHeight="1" spans="1:3">
      <c r="A187" s="117">
        <v>2040806</v>
      </c>
      <c r="B187" s="121" t="s">
        <v>414</v>
      </c>
      <c r="C187" s="119"/>
    </row>
    <row r="188" s="108" customFormat="1" ht="14" customHeight="1" spans="1:3">
      <c r="A188" s="117">
        <v>2040807</v>
      </c>
      <c r="B188" s="121" t="s">
        <v>404</v>
      </c>
      <c r="C188" s="119"/>
    </row>
    <row r="189" s="108" customFormat="1" ht="14" customHeight="1" spans="1:3">
      <c r="A189" s="117">
        <v>2040850</v>
      </c>
      <c r="B189" s="121" t="s">
        <v>350</v>
      </c>
      <c r="C189" s="119"/>
    </row>
    <row r="190" s="108" customFormat="1" ht="14" customHeight="1" spans="1:3">
      <c r="A190" s="117">
        <v>2040899</v>
      </c>
      <c r="B190" s="121" t="s">
        <v>415</v>
      </c>
      <c r="C190" s="119"/>
    </row>
    <row r="191" s="108" customFormat="1" ht="14" customHeight="1" spans="1:3">
      <c r="A191" s="117">
        <v>20409</v>
      </c>
      <c r="B191" s="118" t="s">
        <v>416</v>
      </c>
      <c r="C191" s="119">
        <f>SUM(C192:C198)</f>
        <v>0</v>
      </c>
    </row>
    <row r="192" s="108" customFormat="1" ht="14" customHeight="1" spans="1:3">
      <c r="A192" s="117">
        <v>2040901</v>
      </c>
      <c r="B192" s="120" t="s">
        <v>309</v>
      </c>
      <c r="C192" s="119"/>
    </row>
    <row r="193" s="108" customFormat="1" ht="14" customHeight="1" spans="1:3">
      <c r="A193" s="117">
        <v>2040902</v>
      </c>
      <c r="B193" s="120" t="s">
        <v>310</v>
      </c>
      <c r="C193" s="119"/>
    </row>
    <row r="194" s="108" customFormat="1" ht="14" customHeight="1" spans="1:3">
      <c r="A194" s="117">
        <v>2040903</v>
      </c>
      <c r="B194" s="123" t="s">
        <v>346</v>
      </c>
      <c r="C194" s="119"/>
    </row>
    <row r="195" s="108" customFormat="1" ht="14" customHeight="1" spans="1:3">
      <c r="A195" s="117">
        <v>2040904</v>
      </c>
      <c r="B195" s="128" t="s">
        <v>417</v>
      </c>
      <c r="C195" s="119"/>
    </row>
    <row r="196" s="108" customFormat="1" ht="14" customHeight="1" spans="1:3">
      <c r="A196" s="117">
        <v>2040905</v>
      </c>
      <c r="B196" s="121" t="s">
        <v>418</v>
      </c>
      <c r="C196" s="119"/>
    </row>
    <row r="197" s="108" customFormat="1" ht="14" customHeight="1" spans="1:3">
      <c r="A197" s="117">
        <v>2040950</v>
      </c>
      <c r="B197" s="121" t="s">
        <v>350</v>
      </c>
      <c r="C197" s="119"/>
    </row>
    <row r="198" s="108" customFormat="1" ht="14" customHeight="1" spans="1:3">
      <c r="A198" s="117">
        <v>2040999</v>
      </c>
      <c r="B198" s="120" t="s">
        <v>419</v>
      </c>
      <c r="C198" s="119"/>
    </row>
    <row r="199" s="108" customFormat="1" ht="14" customHeight="1" spans="1:3">
      <c r="A199" s="117">
        <v>20410</v>
      </c>
      <c r="B199" s="120" t="s">
        <v>420</v>
      </c>
      <c r="C199" s="119">
        <f>SUM(C200:C204)</f>
        <v>0</v>
      </c>
    </row>
    <row r="200" s="108" customFormat="1" ht="14" customHeight="1" spans="1:3">
      <c r="A200" s="117">
        <v>2041001</v>
      </c>
      <c r="B200" s="120" t="s">
        <v>309</v>
      </c>
      <c r="C200" s="119"/>
    </row>
    <row r="201" s="108" customFormat="1" ht="14" customHeight="1" spans="1:3">
      <c r="A201" s="117">
        <v>2041002</v>
      </c>
      <c r="B201" s="121" t="s">
        <v>310</v>
      </c>
      <c r="C201" s="119"/>
    </row>
    <row r="202" s="108" customFormat="1" ht="14" customHeight="1" spans="1:3">
      <c r="A202" s="117">
        <v>2041006</v>
      </c>
      <c r="B202" s="120" t="s">
        <v>404</v>
      </c>
      <c r="C202" s="119"/>
    </row>
    <row r="203" s="108" customFormat="1" ht="14" customHeight="1" spans="1:3">
      <c r="A203" s="117">
        <v>2041007</v>
      </c>
      <c r="B203" s="121" t="s">
        <v>421</v>
      </c>
      <c r="C203" s="119"/>
    </row>
    <row r="204" s="108" customFormat="1" ht="14" customHeight="1" spans="1:3">
      <c r="A204" s="117">
        <v>2041099</v>
      </c>
      <c r="B204" s="120" t="s">
        <v>422</v>
      </c>
      <c r="C204" s="119"/>
    </row>
    <row r="205" s="108" customFormat="1" ht="14" customHeight="1" spans="1:3">
      <c r="A205" s="117">
        <v>20499</v>
      </c>
      <c r="B205" s="120" t="s">
        <v>423</v>
      </c>
      <c r="C205" s="119">
        <f>SUM(C206:C207)</f>
        <v>0</v>
      </c>
    </row>
    <row r="206" s="108" customFormat="1" ht="14" customHeight="1" spans="1:3">
      <c r="A206" s="117">
        <v>2049902</v>
      </c>
      <c r="B206" s="120" t="s">
        <v>424</v>
      </c>
      <c r="C206" s="119"/>
    </row>
    <row r="207" s="108" customFormat="1" ht="14" customHeight="1" spans="1:3">
      <c r="A207" s="117">
        <v>2049999</v>
      </c>
      <c r="B207" s="120" t="s">
        <v>425</v>
      </c>
      <c r="C207" s="119"/>
    </row>
    <row r="208" s="108" customFormat="1" ht="14" customHeight="1" spans="1:3">
      <c r="A208" s="117">
        <v>205</v>
      </c>
      <c r="B208" s="118" t="s">
        <v>426</v>
      </c>
      <c r="C208" s="119">
        <f>C209+C214+C221+C227+C233+C237+C241+C245+C251+C258</f>
        <v>61769.94</v>
      </c>
    </row>
    <row r="209" s="108" customFormat="1" ht="14" customHeight="1" spans="1:3">
      <c r="A209" s="117">
        <v>20501</v>
      </c>
      <c r="B209" s="121" t="s">
        <v>427</v>
      </c>
      <c r="C209" s="119">
        <f>SUM(C210:C213)</f>
        <v>5469.51</v>
      </c>
    </row>
    <row r="210" s="108" customFormat="1" ht="14" customHeight="1" spans="1:3">
      <c r="A210" s="117">
        <v>2050101</v>
      </c>
      <c r="B210" s="120" t="s">
        <v>309</v>
      </c>
      <c r="C210" s="119">
        <v>5469.51</v>
      </c>
    </row>
    <row r="211" s="108" customFormat="1" ht="14" customHeight="1" spans="1:3">
      <c r="A211" s="117">
        <v>2050102</v>
      </c>
      <c r="B211" s="120" t="s">
        <v>310</v>
      </c>
      <c r="C211" s="119"/>
    </row>
    <row r="212" s="108" customFormat="1" ht="14" customHeight="1" spans="1:3">
      <c r="A212" s="117">
        <v>2050103</v>
      </c>
      <c r="B212" s="120" t="s">
        <v>346</v>
      </c>
      <c r="C212" s="119"/>
    </row>
    <row r="213" s="108" customFormat="1" ht="14" customHeight="1" spans="1:3">
      <c r="A213" s="117">
        <v>2050199</v>
      </c>
      <c r="B213" s="128" t="s">
        <v>428</v>
      </c>
      <c r="C213" s="119"/>
    </row>
    <row r="214" s="108" customFormat="1" ht="14" customHeight="1" spans="1:3">
      <c r="A214" s="117">
        <v>20502</v>
      </c>
      <c r="B214" s="120" t="s">
        <v>429</v>
      </c>
      <c r="C214" s="119">
        <f>SUM(C215:C220)</f>
        <v>53358.02</v>
      </c>
    </row>
    <row r="215" s="108" customFormat="1" ht="14" customHeight="1" spans="1:3">
      <c r="A215" s="117">
        <v>2050201</v>
      </c>
      <c r="B215" s="120" t="s">
        <v>430</v>
      </c>
      <c r="C215" s="122">
        <f>1335.23+880</f>
        <v>2215.23</v>
      </c>
    </row>
    <row r="216" s="108" customFormat="1" ht="14" customHeight="1" spans="1:3">
      <c r="A216" s="117">
        <v>2050202</v>
      </c>
      <c r="B216" s="120" t="s">
        <v>431</v>
      </c>
      <c r="C216" s="119">
        <v>23414</v>
      </c>
    </row>
    <row r="217" s="108" customFormat="1" ht="14" customHeight="1" spans="1:3">
      <c r="A217" s="117">
        <v>2050203</v>
      </c>
      <c r="B217" s="121" t="s">
        <v>432</v>
      </c>
      <c r="C217" s="119">
        <v>11560.05</v>
      </c>
    </row>
    <row r="218" s="108" customFormat="1" ht="14" customHeight="1" spans="1:3">
      <c r="A218" s="117">
        <v>2050204</v>
      </c>
      <c r="B218" s="121" t="s">
        <v>433</v>
      </c>
      <c r="C218" s="119">
        <v>7944.74</v>
      </c>
    </row>
    <row r="219" s="108" customFormat="1" ht="14" customHeight="1" spans="1:3">
      <c r="A219" s="117">
        <v>2050205</v>
      </c>
      <c r="B219" s="121" t="s">
        <v>434</v>
      </c>
      <c r="C219" s="119"/>
    </row>
    <row r="220" s="108" customFormat="1" ht="14" customHeight="1" spans="1:3">
      <c r="A220" s="117">
        <v>2050299</v>
      </c>
      <c r="B220" s="120" t="s">
        <v>435</v>
      </c>
      <c r="C220" s="122">
        <v>8224</v>
      </c>
    </row>
    <row r="221" s="108" customFormat="1" ht="14" customHeight="1" spans="1:3">
      <c r="A221" s="117">
        <v>20503</v>
      </c>
      <c r="B221" s="120" t="s">
        <v>436</v>
      </c>
      <c r="C221" s="119">
        <f>SUM(C222:C226)</f>
        <v>2743</v>
      </c>
    </row>
    <row r="222" s="108" customFormat="1" ht="14" customHeight="1" spans="1:3">
      <c r="A222" s="117">
        <v>2050301</v>
      </c>
      <c r="B222" s="120" t="s">
        <v>437</v>
      </c>
      <c r="C222" s="119"/>
    </row>
    <row r="223" s="108" customFormat="1" ht="14" customHeight="1" spans="1:3">
      <c r="A223" s="117">
        <v>2050302</v>
      </c>
      <c r="B223" s="120" t="s">
        <v>438</v>
      </c>
      <c r="C223" s="122">
        <f>2369+374</f>
        <v>2743</v>
      </c>
    </row>
    <row r="224" s="108" customFormat="1" ht="14" customHeight="1" spans="1:3">
      <c r="A224" s="117">
        <v>2050303</v>
      </c>
      <c r="B224" s="120" t="s">
        <v>439</v>
      </c>
      <c r="C224" s="119"/>
    </row>
    <row r="225" s="108" customFormat="1" ht="14" customHeight="1" spans="1:3">
      <c r="A225" s="117">
        <v>2050305</v>
      </c>
      <c r="B225" s="121" t="s">
        <v>440</v>
      </c>
      <c r="C225" s="119"/>
    </row>
    <row r="226" s="108" customFormat="1" ht="14" customHeight="1" spans="1:3">
      <c r="A226" s="117">
        <v>2050399</v>
      </c>
      <c r="B226" s="121" t="s">
        <v>441</v>
      </c>
      <c r="C226" s="119"/>
    </row>
    <row r="227" s="108" customFormat="1" ht="14" customHeight="1" spans="1:3">
      <c r="A227" s="117">
        <v>20504</v>
      </c>
      <c r="B227" s="118" t="s">
        <v>442</v>
      </c>
      <c r="C227" s="119">
        <f>SUM(C228:C232)</f>
        <v>0</v>
      </c>
    </row>
    <row r="228" s="108" customFormat="1" ht="14" customHeight="1" spans="1:3">
      <c r="A228" s="117">
        <v>2050401</v>
      </c>
      <c r="B228" s="120" t="s">
        <v>443</v>
      </c>
      <c r="C228" s="119"/>
    </row>
    <row r="229" s="108" customFormat="1" ht="14" customHeight="1" spans="1:3">
      <c r="A229" s="117">
        <v>2050402</v>
      </c>
      <c r="B229" s="120" t="s">
        <v>444</v>
      </c>
      <c r="C229" s="119"/>
    </row>
    <row r="230" s="108" customFormat="1" ht="14" customHeight="1" spans="1:3">
      <c r="A230" s="117">
        <v>2050403</v>
      </c>
      <c r="B230" s="120" t="s">
        <v>445</v>
      </c>
      <c r="C230" s="119"/>
    </row>
    <row r="231" s="108" customFormat="1" ht="14" customHeight="1" spans="1:3">
      <c r="A231" s="117">
        <v>2050404</v>
      </c>
      <c r="B231" s="121" t="s">
        <v>446</v>
      </c>
      <c r="C231" s="119"/>
    </row>
    <row r="232" s="108" customFormat="1" ht="14" customHeight="1" spans="1:3">
      <c r="A232" s="117">
        <v>2050499</v>
      </c>
      <c r="B232" s="121" t="s">
        <v>447</v>
      </c>
      <c r="C232" s="119"/>
    </row>
    <row r="233" s="108" customFormat="1" ht="14" customHeight="1" spans="1:3">
      <c r="A233" s="117">
        <v>20505</v>
      </c>
      <c r="B233" s="121" t="s">
        <v>448</v>
      </c>
      <c r="C233" s="119">
        <f>SUM(C234:C236)</f>
        <v>0</v>
      </c>
    </row>
    <row r="234" s="108" customFormat="1" ht="14" customHeight="1" spans="1:3">
      <c r="A234" s="117">
        <v>2050501</v>
      </c>
      <c r="B234" s="120" t="s">
        <v>449</v>
      </c>
      <c r="C234" s="119"/>
    </row>
    <row r="235" s="108" customFormat="1" ht="14" customHeight="1" spans="1:3">
      <c r="A235" s="117">
        <v>2050502</v>
      </c>
      <c r="B235" s="120" t="s">
        <v>450</v>
      </c>
      <c r="C235" s="119"/>
    </row>
    <row r="236" s="108" customFormat="1" ht="14" customHeight="1" spans="1:3">
      <c r="A236" s="117">
        <v>2050599</v>
      </c>
      <c r="B236" s="120" t="s">
        <v>451</v>
      </c>
      <c r="C236" s="119"/>
    </row>
    <row r="237" s="108" customFormat="1" ht="14" customHeight="1" spans="1:3">
      <c r="A237" s="117">
        <v>20506</v>
      </c>
      <c r="B237" s="121" t="s">
        <v>452</v>
      </c>
      <c r="C237" s="119">
        <f>SUM(C238:C240)</f>
        <v>0</v>
      </c>
    </row>
    <row r="238" s="108" customFormat="1" ht="14" customHeight="1" spans="1:3">
      <c r="A238" s="117">
        <v>2050601</v>
      </c>
      <c r="B238" s="121" t="s">
        <v>453</v>
      </c>
      <c r="C238" s="119"/>
    </row>
    <row r="239" s="108" customFormat="1" ht="14" customHeight="1" spans="1:3">
      <c r="A239" s="117">
        <v>2050602</v>
      </c>
      <c r="B239" s="121" t="s">
        <v>454</v>
      </c>
      <c r="C239" s="119"/>
    </row>
    <row r="240" s="108" customFormat="1" ht="14" customHeight="1" spans="1:3">
      <c r="A240" s="117">
        <v>2050699</v>
      </c>
      <c r="B240" s="118" t="s">
        <v>455</v>
      </c>
      <c r="C240" s="119"/>
    </row>
    <row r="241" s="108" customFormat="1" ht="14" customHeight="1" spans="1:3">
      <c r="A241" s="117">
        <v>20507</v>
      </c>
      <c r="B241" s="120" t="s">
        <v>456</v>
      </c>
      <c r="C241" s="119">
        <f>SUM(C242:C244)</f>
        <v>0</v>
      </c>
    </row>
    <row r="242" s="108" customFormat="1" ht="14" customHeight="1" spans="1:3">
      <c r="A242" s="117">
        <v>2050701</v>
      </c>
      <c r="B242" s="120" t="s">
        <v>457</v>
      </c>
      <c r="C242" s="119"/>
    </row>
    <row r="243" s="108" customFormat="1" ht="14" customHeight="1" spans="1:3">
      <c r="A243" s="117">
        <v>2050702</v>
      </c>
      <c r="B243" s="120" t="s">
        <v>458</v>
      </c>
      <c r="C243" s="119"/>
    </row>
    <row r="244" s="108" customFormat="1" ht="14" customHeight="1" spans="1:3">
      <c r="A244" s="117">
        <v>2050799</v>
      </c>
      <c r="B244" s="121" t="s">
        <v>459</v>
      </c>
      <c r="C244" s="119"/>
    </row>
    <row r="245" s="108" customFormat="1" ht="14" customHeight="1" spans="1:3">
      <c r="A245" s="117">
        <v>20508</v>
      </c>
      <c r="B245" s="121" t="s">
        <v>460</v>
      </c>
      <c r="C245" s="119">
        <f>SUM(C246:C250)</f>
        <v>199.41</v>
      </c>
    </row>
    <row r="246" s="108" customFormat="1" ht="14" customHeight="1" spans="1:3">
      <c r="A246" s="117">
        <v>2050801</v>
      </c>
      <c r="B246" s="121" t="s">
        <v>461</v>
      </c>
      <c r="C246" s="119"/>
    </row>
    <row r="247" s="108" customFormat="1" ht="14" customHeight="1" spans="1:3">
      <c r="A247" s="117">
        <v>2050802</v>
      </c>
      <c r="B247" s="120" t="s">
        <v>462</v>
      </c>
      <c r="C247" s="119">
        <v>199.41</v>
      </c>
    </row>
    <row r="248" s="108" customFormat="1" ht="14" customHeight="1" spans="1:3">
      <c r="A248" s="117">
        <v>2050803</v>
      </c>
      <c r="B248" s="120" t="s">
        <v>463</v>
      </c>
      <c r="C248" s="119"/>
    </row>
    <row r="249" s="108" customFormat="1" ht="14" customHeight="1" spans="1:3">
      <c r="A249" s="117">
        <v>2050804</v>
      </c>
      <c r="B249" s="120" t="s">
        <v>464</v>
      </c>
      <c r="C249" s="119"/>
    </row>
    <row r="250" s="108" customFormat="1" ht="14" customHeight="1" spans="1:3">
      <c r="A250" s="117">
        <v>2050899</v>
      </c>
      <c r="B250" s="120" t="s">
        <v>465</v>
      </c>
      <c r="C250" s="119"/>
    </row>
    <row r="251" s="108" customFormat="1" ht="14" customHeight="1" spans="1:3">
      <c r="A251" s="117">
        <v>20509</v>
      </c>
      <c r="B251" s="120" t="s">
        <v>466</v>
      </c>
      <c r="C251" s="119">
        <f>SUM(C252:C257)</f>
        <v>0</v>
      </c>
    </row>
    <row r="252" s="108" customFormat="1" ht="14" customHeight="1" spans="1:3">
      <c r="A252" s="117">
        <v>2050901</v>
      </c>
      <c r="B252" s="121" t="s">
        <v>467</v>
      </c>
      <c r="C252" s="119"/>
    </row>
    <row r="253" s="108" customFormat="1" ht="14" customHeight="1" spans="1:3">
      <c r="A253" s="117">
        <v>2050902</v>
      </c>
      <c r="B253" s="121" t="s">
        <v>468</v>
      </c>
      <c r="C253" s="119"/>
    </row>
    <row r="254" s="108" customFormat="1" ht="14" customHeight="1" spans="1:3">
      <c r="A254" s="117">
        <v>2050903</v>
      </c>
      <c r="B254" s="121" t="s">
        <v>469</v>
      </c>
      <c r="C254" s="119"/>
    </row>
    <row r="255" s="108" customFormat="1" ht="14" customHeight="1" spans="1:3">
      <c r="A255" s="117">
        <v>2050904</v>
      </c>
      <c r="B255" s="118" t="s">
        <v>470</v>
      </c>
      <c r="C255" s="119"/>
    </row>
    <row r="256" s="108" customFormat="1" ht="14" customHeight="1" spans="1:3">
      <c r="A256" s="117">
        <v>2050905</v>
      </c>
      <c r="B256" s="120" t="s">
        <v>471</v>
      </c>
      <c r="C256" s="119"/>
    </row>
    <row r="257" s="108" customFormat="1" ht="14" customHeight="1" spans="1:3">
      <c r="A257" s="117">
        <v>2050999</v>
      </c>
      <c r="B257" s="120" t="s">
        <v>472</v>
      </c>
      <c r="C257" s="119"/>
    </row>
    <row r="258" s="108" customFormat="1" ht="14" customHeight="1" spans="1:3">
      <c r="A258" s="117">
        <v>2059999</v>
      </c>
      <c r="B258" s="120" t="s">
        <v>473</v>
      </c>
      <c r="C258" s="119"/>
    </row>
    <row r="259" s="108" customFormat="1" ht="14" customHeight="1" spans="1:3">
      <c r="A259" s="117">
        <v>206</v>
      </c>
      <c r="B259" s="118" t="s">
        <v>474</v>
      </c>
      <c r="C259" s="119">
        <f>C260+C265+C274+C280+C285+C290+C295+C302+C306+C310</f>
        <v>318.7</v>
      </c>
    </row>
    <row r="260" s="108" customFormat="1" ht="14" customHeight="1" spans="1:3">
      <c r="A260" s="117">
        <v>20601</v>
      </c>
      <c r="B260" s="121" t="s">
        <v>475</v>
      </c>
      <c r="C260" s="119">
        <f>SUM(C261:C264)</f>
        <v>221.31</v>
      </c>
    </row>
    <row r="261" s="108" customFormat="1" ht="14" customHeight="1" spans="1:3">
      <c r="A261" s="117">
        <v>2060101</v>
      </c>
      <c r="B261" s="120" t="s">
        <v>309</v>
      </c>
      <c r="C261" s="119">
        <v>221.31</v>
      </c>
    </row>
    <row r="262" s="108" customFormat="1" ht="14" customHeight="1" spans="1:3">
      <c r="A262" s="117">
        <v>2060102</v>
      </c>
      <c r="B262" s="120" t="s">
        <v>310</v>
      </c>
      <c r="C262" s="119"/>
    </row>
    <row r="263" s="108" customFormat="1" ht="14" customHeight="1" spans="1:3">
      <c r="A263" s="117">
        <v>2060103</v>
      </c>
      <c r="B263" s="120" t="s">
        <v>346</v>
      </c>
      <c r="C263" s="119"/>
    </row>
    <row r="264" s="108" customFormat="1" ht="14" customHeight="1" spans="1:3">
      <c r="A264" s="117">
        <v>2060199</v>
      </c>
      <c r="B264" s="121" t="s">
        <v>476</v>
      </c>
      <c r="C264" s="119"/>
    </row>
    <row r="265" s="108" customFormat="1" ht="14" customHeight="1" spans="1:3">
      <c r="A265" s="117">
        <v>20602</v>
      </c>
      <c r="B265" s="120" t="s">
        <v>477</v>
      </c>
      <c r="C265" s="119">
        <f>SUM(C266:C273)</f>
        <v>0</v>
      </c>
    </row>
    <row r="266" s="108" customFormat="1" ht="14" customHeight="1" spans="1:3">
      <c r="A266" s="117">
        <v>2060201</v>
      </c>
      <c r="B266" s="120" t="s">
        <v>478</v>
      </c>
      <c r="C266" s="119"/>
    </row>
    <row r="267" s="108" customFormat="1" ht="14" customHeight="1" spans="1:3">
      <c r="A267" s="117">
        <v>2060203</v>
      </c>
      <c r="B267" s="118" t="s">
        <v>479</v>
      </c>
      <c r="C267" s="119"/>
    </row>
    <row r="268" s="108" customFormat="1" ht="14" customHeight="1" spans="1:3">
      <c r="A268" s="117">
        <v>2060204</v>
      </c>
      <c r="B268" s="120" t="s">
        <v>480</v>
      </c>
      <c r="C268" s="119"/>
    </row>
    <row r="269" s="108" customFormat="1" ht="14" customHeight="1" spans="1:3">
      <c r="A269" s="117">
        <v>2060205</v>
      </c>
      <c r="B269" s="120" t="s">
        <v>481</v>
      </c>
      <c r="C269" s="119"/>
    </row>
    <row r="270" s="108" customFormat="1" ht="14" customHeight="1" spans="1:3">
      <c r="A270" s="117">
        <v>2060206</v>
      </c>
      <c r="B270" s="120" t="s">
        <v>482</v>
      </c>
      <c r="C270" s="119"/>
    </row>
    <row r="271" s="108" customFormat="1" ht="14" customHeight="1" spans="1:3">
      <c r="A271" s="117">
        <v>2060207</v>
      </c>
      <c r="B271" s="121" t="s">
        <v>483</v>
      </c>
      <c r="C271" s="119"/>
    </row>
    <row r="272" s="108" customFormat="1" ht="14" customHeight="1" spans="1:3">
      <c r="A272" s="117">
        <v>2060208</v>
      </c>
      <c r="B272" s="121" t="s">
        <v>484</v>
      </c>
      <c r="C272" s="119"/>
    </row>
    <row r="273" s="108" customFormat="1" ht="14" customHeight="1" spans="1:3">
      <c r="A273" s="117">
        <v>2060299</v>
      </c>
      <c r="B273" s="121" t="s">
        <v>485</v>
      </c>
      <c r="C273" s="119"/>
    </row>
    <row r="274" s="108" customFormat="1" ht="14" customHeight="1" spans="1:3">
      <c r="A274" s="117">
        <v>20603</v>
      </c>
      <c r="B274" s="121" t="s">
        <v>486</v>
      </c>
      <c r="C274" s="119">
        <f>SUM(C275:C279)</f>
        <v>0</v>
      </c>
    </row>
    <row r="275" s="108" customFormat="1" ht="14" customHeight="1" spans="1:3">
      <c r="A275" s="117">
        <v>2060301</v>
      </c>
      <c r="B275" s="120" t="s">
        <v>478</v>
      </c>
      <c r="C275" s="119"/>
    </row>
    <row r="276" s="108" customFormat="1" ht="14" customHeight="1" spans="1:3">
      <c r="A276" s="117">
        <v>2060302</v>
      </c>
      <c r="B276" s="120" t="s">
        <v>487</v>
      </c>
      <c r="C276" s="119"/>
    </row>
    <row r="277" s="108" customFormat="1" ht="14" customHeight="1" spans="1:3">
      <c r="A277" s="117">
        <v>2060303</v>
      </c>
      <c r="B277" s="120" t="s">
        <v>488</v>
      </c>
      <c r="C277" s="119"/>
    </row>
    <row r="278" s="108" customFormat="1" ht="14" customHeight="1" spans="1:3">
      <c r="A278" s="117">
        <v>2060304</v>
      </c>
      <c r="B278" s="121" t="s">
        <v>489</v>
      </c>
      <c r="C278" s="119"/>
    </row>
    <row r="279" s="108" customFormat="1" ht="14" customHeight="1" spans="1:3">
      <c r="A279" s="117">
        <v>2060399</v>
      </c>
      <c r="B279" s="121" t="s">
        <v>490</v>
      </c>
      <c r="C279" s="119"/>
    </row>
    <row r="280" s="108" customFormat="1" ht="14" customHeight="1" spans="1:3">
      <c r="A280" s="117">
        <v>20604</v>
      </c>
      <c r="B280" s="121" t="s">
        <v>491</v>
      </c>
      <c r="C280" s="119">
        <f>SUM(C281:C284)</f>
        <v>0</v>
      </c>
    </row>
    <row r="281" s="108" customFormat="1" ht="14" customHeight="1" spans="1:3">
      <c r="A281" s="117">
        <v>2060401</v>
      </c>
      <c r="B281" s="118" t="s">
        <v>478</v>
      </c>
      <c r="C281" s="119"/>
    </row>
    <row r="282" s="108" customFormat="1" ht="14" customHeight="1" spans="1:3">
      <c r="A282" s="117">
        <v>2060404</v>
      </c>
      <c r="B282" s="120" t="s">
        <v>492</v>
      </c>
      <c r="C282" s="119"/>
    </row>
    <row r="283" s="108" customFormat="1" ht="14" customHeight="1" spans="1:3">
      <c r="A283" s="117">
        <v>2060405</v>
      </c>
      <c r="B283" s="120" t="s">
        <v>493</v>
      </c>
      <c r="C283" s="119"/>
    </row>
    <row r="284" s="108" customFormat="1" ht="14" customHeight="1" spans="1:3">
      <c r="A284" s="117">
        <v>2060499</v>
      </c>
      <c r="B284" s="121" t="s">
        <v>494</v>
      </c>
      <c r="C284" s="119"/>
    </row>
    <row r="285" s="108" customFormat="1" ht="14" customHeight="1" spans="1:3">
      <c r="A285" s="117">
        <v>20605</v>
      </c>
      <c r="B285" s="121" t="s">
        <v>495</v>
      </c>
      <c r="C285" s="119">
        <f>SUM(C286:C289)</f>
        <v>0</v>
      </c>
    </row>
    <row r="286" s="108" customFormat="1" ht="14" customHeight="1" spans="1:3">
      <c r="A286" s="117">
        <v>2060501</v>
      </c>
      <c r="B286" s="121" t="s">
        <v>478</v>
      </c>
      <c r="C286" s="119"/>
    </row>
    <row r="287" s="108" customFormat="1" ht="14" customHeight="1" spans="1:3">
      <c r="A287" s="117">
        <v>2060502</v>
      </c>
      <c r="B287" s="120" t="s">
        <v>496</v>
      </c>
      <c r="C287" s="119"/>
    </row>
    <row r="288" s="108" customFormat="1" ht="14" customHeight="1" spans="1:3">
      <c r="A288" s="117">
        <v>2060503</v>
      </c>
      <c r="B288" s="120" t="s">
        <v>497</v>
      </c>
      <c r="C288" s="119"/>
    </row>
    <row r="289" s="108" customFormat="1" ht="14" customHeight="1" spans="1:3">
      <c r="A289" s="117">
        <v>2060599</v>
      </c>
      <c r="B289" s="120" t="s">
        <v>498</v>
      </c>
      <c r="C289" s="119"/>
    </row>
    <row r="290" s="108" customFormat="1" ht="14" customHeight="1" spans="1:3">
      <c r="A290" s="117">
        <v>20606</v>
      </c>
      <c r="B290" s="121" t="s">
        <v>499</v>
      </c>
      <c r="C290" s="119">
        <f>SUM(C291:C294)</f>
        <v>0</v>
      </c>
    </row>
    <row r="291" s="108" customFormat="1" ht="14" customHeight="1" spans="1:3">
      <c r="A291" s="117">
        <v>2060601</v>
      </c>
      <c r="B291" s="121" t="s">
        <v>500</v>
      </c>
      <c r="C291" s="119"/>
    </row>
    <row r="292" s="108" customFormat="1" ht="14" customHeight="1" spans="1:3">
      <c r="A292" s="117">
        <v>2060602</v>
      </c>
      <c r="B292" s="121" t="s">
        <v>501</v>
      </c>
      <c r="C292" s="119"/>
    </row>
    <row r="293" s="108" customFormat="1" ht="14" customHeight="1" spans="1:3">
      <c r="A293" s="117">
        <v>2060603</v>
      </c>
      <c r="B293" s="121" t="s">
        <v>502</v>
      </c>
      <c r="C293" s="119"/>
    </row>
    <row r="294" s="108" customFormat="1" ht="14" customHeight="1" spans="1:3">
      <c r="A294" s="117">
        <v>2060699</v>
      </c>
      <c r="B294" s="121" t="s">
        <v>503</v>
      </c>
      <c r="C294" s="119"/>
    </row>
    <row r="295" s="108" customFormat="1" ht="14" customHeight="1" spans="1:3">
      <c r="A295" s="117">
        <v>20607</v>
      </c>
      <c r="B295" s="120" t="s">
        <v>504</v>
      </c>
      <c r="C295" s="119">
        <f>SUM(C296:C301)</f>
        <v>97.39</v>
      </c>
    </row>
    <row r="296" s="108" customFormat="1" ht="14" customHeight="1" spans="1:3">
      <c r="A296" s="117">
        <v>2060701</v>
      </c>
      <c r="B296" s="120" t="s">
        <v>478</v>
      </c>
      <c r="C296" s="119">
        <v>97.39</v>
      </c>
    </row>
    <row r="297" s="108" customFormat="1" ht="14" customHeight="1" spans="1:3">
      <c r="A297" s="117">
        <v>2060702</v>
      </c>
      <c r="B297" s="121" t="s">
        <v>505</v>
      </c>
      <c r="C297" s="119"/>
    </row>
    <row r="298" s="108" customFormat="1" ht="14" customHeight="1" spans="1:3">
      <c r="A298" s="117">
        <v>2060703</v>
      </c>
      <c r="B298" s="121" t="s">
        <v>506</v>
      </c>
      <c r="C298" s="119"/>
    </row>
    <row r="299" s="108" customFormat="1" ht="14" customHeight="1" spans="1:3">
      <c r="A299" s="117">
        <v>2060704</v>
      </c>
      <c r="B299" s="121" t="s">
        <v>507</v>
      </c>
      <c r="C299" s="119"/>
    </row>
    <row r="300" s="108" customFormat="1" ht="14" customHeight="1" spans="1:3">
      <c r="A300" s="117">
        <v>2060705</v>
      </c>
      <c r="B300" s="120" t="s">
        <v>508</v>
      </c>
      <c r="C300" s="119"/>
    </row>
    <row r="301" s="108" customFormat="1" ht="14" customHeight="1" spans="1:3">
      <c r="A301" s="117">
        <v>2060799</v>
      </c>
      <c r="B301" s="120" t="s">
        <v>509</v>
      </c>
      <c r="C301" s="119"/>
    </row>
    <row r="302" s="108" customFormat="1" ht="14" customHeight="1" spans="1:3">
      <c r="A302" s="117">
        <v>20608</v>
      </c>
      <c r="B302" s="120" t="s">
        <v>510</v>
      </c>
      <c r="C302" s="119">
        <f>SUM(C303:C305)</f>
        <v>0</v>
      </c>
    </row>
    <row r="303" s="108" customFormat="1" ht="14" customHeight="1" spans="1:3">
      <c r="A303" s="117">
        <v>2060801</v>
      </c>
      <c r="B303" s="121" t="s">
        <v>511</v>
      </c>
      <c r="C303" s="119"/>
    </row>
    <row r="304" s="108" customFormat="1" ht="14" customHeight="1" spans="1:3">
      <c r="A304" s="117">
        <v>2060802</v>
      </c>
      <c r="B304" s="121" t="s">
        <v>512</v>
      </c>
      <c r="C304" s="119"/>
    </row>
    <row r="305" s="108" customFormat="1" ht="14" customHeight="1" spans="1:3">
      <c r="A305" s="117">
        <v>2060899</v>
      </c>
      <c r="B305" s="121" t="s">
        <v>513</v>
      </c>
      <c r="C305" s="119"/>
    </row>
    <row r="306" s="108" customFormat="1" ht="14" customHeight="1" spans="1:3">
      <c r="A306" s="117">
        <v>20609</v>
      </c>
      <c r="B306" s="118" t="s">
        <v>514</v>
      </c>
      <c r="C306" s="119">
        <f>SUM(C307:C309)</f>
        <v>0</v>
      </c>
    </row>
    <row r="307" s="108" customFormat="1" ht="14" customHeight="1" spans="1:3">
      <c r="A307" s="117">
        <v>2060901</v>
      </c>
      <c r="B307" s="121" t="s">
        <v>515</v>
      </c>
      <c r="C307" s="119"/>
    </row>
    <row r="308" s="108" customFormat="1" ht="14" customHeight="1" spans="1:3">
      <c r="A308" s="117">
        <v>2060902</v>
      </c>
      <c r="B308" s="121" t="s">
        <v>516</v>
      </c>
      <c r="C308" s="119"/>
    </row>
    <row r="309" s="108" customFormat="1" ht="14" customHeight="1" spans="1:3">
      <c r="A309" s="117">
        <v>2060999</v>
      </c>
      <c r="B309" s="121" t="s">
        <v>517</v>
      </c>
      <c r="C309" s="119"/>
    </row>
    <row r="310" s="108" customFormat="1" ht="14" customHeight="1" spans="1:3">
      <c r="A310" s="117">
        <v>20699</v>
      </c>
      <c r="B310" s="120" t="s">
        <v>518</v>
      </c>
      <c r="C310" s="119">
        <f>SUM(C311:C314)</f>
        <v>0</v>
      </c>
    </row>
    <row r="311" s="108" customFormat="1" ht="14" customHeight="1" spans="1:3">
      <c r="A311" s="117">
        <v>2069901</v>
      </c>
      <c r="B311" s="120" t="s">
        <v>519</v>
      </c>
      <c r="C311" s="119"/>
    </row>
    <row r="312" s="108" customFormat="1" ht="14" customHeight="1" spans="1:3">
      <c r="A312" s="117">
        <v>2069902</v>
      </c>
      <c r="B312" s="121" t="s">
        <v>520</v>
      </c>
      <c r="C312" s="119"/>
    </row>
    <row r="313" s="108" customFormat="1" ht="14" customHeight="1" spans="1:3">
      <c r="A313" s="117">
        <v>2069903</v>
      </c>
      <c r="B313" s="121" t="s">
        <v>521</v>
      </c>
      <c r="C313" s="119"/>
    </row>
    <row r="314" s="108" customFormat="1" ht="14" customHeight="1" spans="1:3">
      <c r="A314" s="117">
        <v>2069999</v>
      </c>
      <c r="B314" s="121" t="s">
        <v>522</v>
      </c>
      <c r="C314" s="119"/>
    </row>
    <row r="315" s="108" customFormat="1" ht="14" customHeight="1" spans="1:3">
      <c r="A315" s="117">
        <v>207</v>
      </c>
      <c r="B315" s="118" t="s">
        <v>523</v>
      </c>
      <c r="C315" s="119">
        <f>C316+C322+C330+C334+C338+C346</f>
        <v>2263.38</v>
      </c>
    </row>
    <row r="316" s="108" customFormat="1" ht="14" customHeight="1" spans="1:3">
      <c r="A316" s="117">
        <v>20701</v>
      </c>
      <c r="B316" s="118" t="s">
        <v>524</v>
      </c>
      <c r="C316" s="119">
        <f>SUM(C317:C321)</f>
        <v>1011.55</v>
      </c>
    </row>
    <row r="317" s="108" customFormat="1" ht="14" customHeight="1" spans="1:3">
      <c r="A317" s="117">
        <v>2070101</v>
      </c>
      <c r="B317" s="118" t="s">
        <v>309</v>
      </c>
      <c r="C317" s="119">
        <v>581.32</v>
      </c>
    </row>
    <row r="318" s="108" customFormat="1" ht="14" customHeight="1" spans="1:3">
      <c r="A318" s="117">
        <v>2070102</v>
      </c>
      <c r="B318" s="118" t="s">
        <v>310</v>
      </c>
      <c r="C318" s="119">
        <v>87.21</v>
      </c>
    </row>
    <row r="319" s="108" customFormat="1" ht="14" customHeight="1" spans="1:3">
      <c r="A319" s="117">
        <v>2070103</v>
      </c>
      <c r="B319" s="118" t="s">
        <v>346</v>
      </c>
      <c r="C319" s="119">
        <v>113.18</v>
      </c>
    </row>
    <row r="320" s="108" customFormat="1" ht="14" customHeight="1" spans="1:3">
      <c r="A320" s="117">
        <v>2070104</v>
      </c>
      <c r="B320" s="118" t="s">
        <v>525</v>
      </c>
      <c r="C320" s="119">
        <v>123.64</v>
      </c>
    </row>
    <row r="321" s="108" customFormat="1" ht="14" customHeight="1" spans="1:3">
      <c r="A321" s="117">
        <v>2070199</v>
      </c>
      <c r="B321" s="118" t="s">
        <v>526</v>
      </c>
      <c r="C321" s="122">
        <v>106.2</v>
      </c>
    </row>
    <row r="322" s="108" customFormat="1" ht="14" customHeight="1" spans="1:3">
      <c r="A322" s="117">
        <v>20702</v>
      </c>
      <c r="B322" s="118" t="s">
        <v>527</v>
      </c>
      <c r="C322" s="119">
        <f>SUM(C323:C329)</f>
        <v>362</v>
      </c>
    </row>
    <row r="323" s="108" customFormat="1" ht="14" customHeight="1" spans="1:3">
      <c r="A323" s="117">
        <v>2070201</v>
      </c>
      <c r="B323" s="118" t="s">
        <v>309</v>
      </c>
      <c r="C323" s="119"/>
    </row>
    <row r="324" s="108" customFormat="1" ht="14" customHeight="1" spans="1:3">
      <c r="A324" s="117">
        <v>2070202</v>
      </c>
      <c r="B324" s="118" t="s">
        <v>310</v>
      </c>
      <c r="C324" s="119"/>
    </row>
    <row r="325" s="108" customFormat="1" ht="14" customHeight="1" spans="1:3">
      <c r="A325" s="117">
        <v>2070203</v>
      </c>
      <c r="B325" s="118" t="s">
        <v>346</v>
      </c>
      <c r="C325" s="119"/>
    </row>
    <row r="326" s="108" customFormat="1" ht="14" customHeight="1" spans="1:3">
      <c r="A326" s="117">
        <v>2070204</v>
      </c>
      <c r="B326" s="118" t="s">
        <v>528</v>
      </c>
      <c r="C326" s="122">
        <v>302</v>
      </c>
    </row>
    <row r="327" s="108" customFormat="1" ht="14" customHeight="1" spans="1:3">
      <c r="A327" s="117">
        <v>2070205</v>
      </c>
      <c r="B327" s="118" t="s">
        <v>529</v>
      </c>
      <c r="C327" s="122">
        <v>60</v>
      </c>
    </row>
    <row r="328" s="108" customFormat="1" ht="14" customHeight="1" spans="1:3">
      <c r="A328" s="117">
        <v>2070206</v>
      </c>
      <c r="B328" s="118" t="s">
        <v>530</v>
      </c>
      <c r="C328" s="119"/>
    </row>
    <row r="329" s="108" customFormat="1" ht="14" customHeight="1" spans="1:3">
      <c r="A329" s="117">
        <v>2070299</v>
      </c>
      <c r="B329" s="118" t="s">
        <v>531</v>
      </c>
      <c r="C329" s="119"/>
    </row>
    <row r="330" s="108" customFormat="1" ht="14" customHeight="1" spans="1:3">
      <c r="A330" s="117">
        <v>20703</v>
      </c>
      <c r="B330" s="118" t="s">
        <v>532</v>
      </c>
      <c r="C330" s="119">
        <f>SUM(C331:C333)</f>
        <v>216</v>
      </c>
    </row>
    <row r="331" s="108" customFormat="1" ht="14" customHeight="1" spans="1:3">
      <c r="A331" s="117">
        <v>2070301</v>
      </c>
      <c r="B331" s="118" t="s">
        <v>309</v>
      </c>
      <c r="C331" s="119"/>
    </row>
    <row r="332" s="108" customFormat="1" ht="14" customHeight="1" spans="1:3">
      <c r="A332" s="117">
        <v>2070302</v>
      </c>
      <c r="B332" s="118" t="s">
        <v>310</v>
      </c>
      <c r="C332" s="119"/>
    </row>
    <row r="333" s="108" customFormat="1" ht="14" customHeight="1" spans="1:3">
      <c r="A333" s="117">
        <v>2070399</v>
      </c>
      <c r="B333" s="118" t="s">
        <v>533</v>
      </c>
      <c r="C333" s="122">
        <v>216</v>
      </c>
    </row>
    <row r="334" s="108" customFormat="1" ht="14" customHeight="1" spans="1:3">
      <c r="A334" s="117">
        <v>20706</v>
      </c>
      <c r="B334" s="118" t="s">
        <v>534</v>
      </c>
      <c r="C334" s="119">
        <f>SUM(C335:C337)</f>
        <v>0</v>
      </c>
    </row>
    <row r="335" s="108" customFormat="1" ht="14" customHeight="1" spans="1:3">
      <c r="A335" s="117">
        <v>2070601</v>
      </c>
      <c r="B335" s="118" t="s">
        <v>309</v>
      </c>
      <c r="C335" s="119"/>
    </row>
    <row r="336" s="108" customFormat="1" ht="14" customHeight="1" spans="1:3">
      <c r="A336" s="117">
        <v>2070602</v>
      </c>
      <c r="B336" s="118" t="s">
        <v>310</v>
      </c>
      <c r="C336" s="119"/>
    </row>
    <row r="337" s="108" customFormat="1" ht="14" customHeight="1" spans="1:3">
      <c r="A337" s="117">
        <v>2070699</v>
      </c>
      <c r="B337" s="118" t="s">
        <v>535</v>
      </c>
      <c r="C337" s="119"/>
    </row>
    <row r="338" s="108" customFormat="1" ht="14" customHeight="1" spans="1:3">
      <c r="A338" s="117">
        <v>20708</v>
      </c>
      <c r="B338" s="118" t="s">
        <v>536</v>
      </c>
      <c r="C338" s="119">
        <f>SUM(C339:C345)</f>
        <v>673.83</v>
      </c>
    </row>
    <row r="339" s="108" customFormat="1" ht="14" customHeight="1" spans="1:3">
      <c r="A339" s="117">
        <v>2070801</v>
      </c>
      <c r="B339" s="118" t="s">
        <v>309</v>
      </c>
      <c r="C339" s="119">
        <v>673.83</v>
      </c>
    </row>
    <row r="340" s="108" customFormat="1" ht="14" customHeight="1" spans="1:3">
      <c r="A340" s="117">
        <v>2070802</v>
      </c>
      <c r="B340" s="118" t="s">
        <v>310</v>
      </c>
      <c r="C340" s="119"/>
    </row>
    <row r="341" s="108" customFormat="1" ht="14" customHeight="1" spans="1:3">
      <c r="A341" s="117">
        <v>2070803</v>
      </c>
      <c r="B341" s="118" t="s">
        <v>346</v>
      </c>
      <c r="C341" s="119"/>
    </row>
    <row r="342" s="108" customFormat="1" ht="14" customHeight="1" spans="1:3">
      <c r="A342" s="117">
        <v>2070806</v>
      </c>
      <c r="B342" s="118" t="s">
        <v>537</v>
      </c>
      <c r="C342" s="119"/>
    </row>
    <row r="343" s="108" customFormat="1" ht="14" customHeight="1" spans="1:3">
      <c r="A343" s="117">
        <v>2070807</v>
      </c>
      <c r="B343" s="118" t="s">
        <v>538</v>
      </c>
      <c r="C343" s="119"/>
    </row>
    <row r="344" s="108" customFormat="1" ht="14" customHeight="1" spans="1:3">
      <c r="A344" s="117">
        <v>2070808</v>
      </c>
      <c r="B344" s="118" t="s">
        <v>539</v>
      </c>
      <c r="C344" s="119"/>
    </row>
    <row r="345" s="108" customFormat="1" ht="14" customHeight="1" spans="1:3">
      <c r="A345" s="117">
        <v>2070899</v>
      </c>
      <c r="B345" s="118" t="s">
        <v>540</v>
      </c>
      <c r="C345" s="119"/>
    </row>
    <row r="346" s="108" customFormat="1" ht="14" customHeight="1" spans="1:3">
      <c r="A346" s="117">
        <v>20799</v>
      </c>
      <c r="B346" s="118" t="s">
        <v>541</v>
      </c>
      <c r="C346" s="119">
        <f>SUM(C347:C349)</f>
        <v>0</v>
      </c>
    </row>
    <row r="347" s="108" customFormat="1" ht="14" customHeight="1" spans="1:3">
      <c r="A347" s="117">
        <v>2079902</v>
      </c>
      <c r="B347" s="118" t="s">
        <v>542</v>
      </c>
      <c r="C347" s="119"/>
    </row>
    <row r="348" s="108" customFormat="1" ht="14" customHeight="1" spans="1:3">
      <c r="A348" s="117">
        <v>2079903</v>
      </c>
      <c r="B348" s="118" t="s">
        <v>543</v>
      </c>
      <c r="C348" s="119"/>
    </row>
    <row r="349" s="108" customFormat="1" ht="14" customHeight="1" spans="1:3">
      <c r="A349" s="117">
        <v>2079999</v>
      </c>
      <c r="B349" s="118" t="s">
        <v>544</v>
      </c>
      <c r="C349" s="122"/>
    </row>
    <row r="350" s="108" customFormat="1" ht="14" customHeight="1" spans="1:3">
      <c r="A350" s="117">
        <v>208</v>
      </c>
      <c r="B350" s="118" t="s">
        <v>545</v>
      </c>
      <c r="C350" s="119">
        <f>C351+C355+C363+C365+C374+C378+C388+C397+C404+C412+C416+C421+C424+C427+C430+C433+C436+C440+C444+C452+C455</f>
        <v>26318.58</v>
      </c>
    </row>
    <row r="351" s="108" customFormat="1" ht="14" customHeight="1" spans="1:3">
      <c r="A351" s="117">
        <v>20801</v>
      </c>
      <c r="B351" s="118" t="s">
        <v>546</v>
      </c>
      <c r="C351" s="119">
        <f>SUM(C352:C354)</f>
        <v>3922.74</v>
      </c>
    </row>
    <row r="352" s="108" customFormat="1" ht="14" customHeight="1" spans="1:3">
      <c r="A352" s="117">
        <v>2080101</v>
      </c>
      <c r="B352" s="118" t="s">
        <v>309</v>
      </c>
      <c r="C352" s="119">
        <f>3721.35+201.39</f>
        <v>3922.74</v>
      </c>
    </row>
    <row r="353" s="108" customFormat="1" ht="14" customHeight="1" spans="1:3">
      <c r="A353" s="117">
        <v>2080102</v>
      </c>
      <c r="B353" s="118" t="s">
        <v>310</v>
      </c>
      <c r="C353" s="119"/>
    </row>
    <row r="354" s="108" customFormat="1" ht="14" customHeight="1" spans="1:3">
      <c r="A354" s="117">
        <v>2080199</v>
      </c>
      <c r="B354" s="118" t="s">
        <v>547</v>
      </c>
      <c r="C354" s="119"/>
    </row>
    <row r="355" s="108" customFormat="1" ht="14" customHeight="1" spans="1:3">
      <c r="A355" s="117">
        <v>20802</v>
      </c>
      <c r="B355" s="118" t="s">
        <v>548</v>
      </c>
      <c r="C355" s="119">
        <f>SUM(C356:C362)</f>
        <v>1259.82</v>
      </c>
    </row>
    <row r="356" s="108" customFormat="1" ht="14" customHeight="1" spans="1:3">
      <c r="A356" s="117">
        <v>2080201</v>
      </c>
      <c r="B356" s="118" t="s">
        <v>309</v>
      </c>
      <c r="C356" s="119">
        <v>1259.82</v>
      </c>
    </row>
    <row r="357" s="108" customFormat="1" ht="14" customHeight="1" spans="1:3">
      <c r="A357" s="117">
        <v>2080202</v>
      </c>
      <c r="B357" s="118" t="s">
        <v>310</v>
      </c>
      <c r="C357" s="119"/>
    </row>
    <row r="358" s="108" customFormat="1" ht="14" customHeight="1" spans="1:3">
      <c r="A358" s="117">
        <v>2080203</v>
      </c>
      <c r="B358" s="118" t="s">
        <v>346</v>
      </c>
      <c r="C358" s="119"/>
    </row>
    <row r="359" s="108" customFormat="1" ht="14" customHeight="1" spans="1:3">
      <c r="A359" s="117">
        <v>2080206</v>
      </c>
      <c r="B359" s="118" t="s">
        <v>549</v>
      </c>
      <c r="C359" s="119"/>
    </row>
    <row r="360" s="108" customFormat="1" ht="14" customHeight="1" spans="1:3">
      <c r="A360" s="117">
        <v>2080207</v>
      </c>
      <c r="B360" s="118" t="s">
        <v>550</v>
      </c>
      <c r="C360" s="119"/>
    </row>
    <row r="361" s="108" customFormat="1" ht="14" customHeight="1" spans="1:3">
      <c r="A361" s="117">
        <v>2080208</v>
      </c>
      <c r="B361" s="118" t="s">
        <v>551</v>
      </c>
      <c r="C361" s="119"/>
    </row>
    <row r="362" s="108" customFormat="1" ht="14" customHeight="1" spans="1:3">
      <c r="A362" s="117">
        <v>2080299</v>
      </c>
      <c r="B362" s="118" t="s">
        <v>552</v>
      </c>
      <c r="C362" s="119"/>
    </row>
    <row r="363" s="108" customFormat="1" ht="14" customHeight="1" spans="1:3">
      <c r="A363" s="117">
        <v>20804</v>
      </c>
      <c r="B363" s="118" t="s">
        <v>553</v>
      </c>
      <c r="C363" s="119">
        <f>SUM(C364)</f>
        <v>0</v>
      </c>
    </row>
    <row r="364" s="108" customFormat="1" ht="14" customHeight="1" spans="1:3">
      <c r="A364" s="117">
        <v>2080402</v>
      </c>
      <c r="B364" s="118" t="s">
        <v>554</v>
      </c>
      <c r="C364" s="119"/>
    </row>
    <row r="365" s="108" customFormat="1" ht="14" customHeight="1" spans="1:3">
      <c r="A365" s="117">
        <v>20805</v>
      </c>
      <c r="B365" s="118" t="s">
        <v>555</v>
      </c>
      <c r="C365" s="119">
        <f>SUM(C366:C373)</f>
        <v>1570</v>
      </c>
    </row>
    <row r="366" s="108" customFormat="1" ht="14" customHeight="1" spans="1:3">
      <c r="A366" s="117">
        <v>2080501</v>
      </c>
      <c r="B366" s="118" t="s">
        <v>556</v>
      </c>
      <c r="C366" s="119"/>
    </row>
    <row r="367" s="108" customFormat="1" ht="14" customHeight="1" spans="1:3">
      <c r="A367" s="117">
        <v>2080502</v>
      </c>
      <c r="B367" s="118" t="s">
        <v>557</v>
      </c>
      <c r="C367" s="119"/>
    </row>
    <row r="368" s="108" customFormat="1" ht="14" customHeight="1" spans="1:3">
      <c r="A368" s="117">
        <v>2080503</v>
      </c>
      <c r="B368" s="118" t="s">
        <v>558</v>
      </c>
      <c r="C368" s="119"/>
    </row>
    <row r="369" s="108" customFormat="1" ht="14" customHeight="1" spans="1:3">
      <c r="A369" s="117">
        <v>2080505</v>
      </c>
      <c r="B369" s="118" t="s">
        <v>559</v>
      </c>
      <c r="C369" s="119"/>
    </row>
    <row r="370" s="108" customFormat="1" ht="14" customHeight="1" spans="1:3">
      <c r="A370" s="117">
        <v>2080506</v>
      </c>
      <c r="B370" s="118" t="s">
        <v>560</v>
      </c>
      <c r="C370" s="119"/>
    </row>
    <row r="371" s="108" customFormat="1" ht="14" customHeight="1" spans="1:3">
      <c r="A371" s="117">
        <v>2080507</v>
      </c>
      <c r="B371" s="118" t="s">
        <v>561</v>
      </c>
      <c r="C371" s="122">
        <v>1570</v>
      </c>
    </row>
    <row r="372" s="108" customFormat="1" ht="14" customHeight="1" spans="1:3">
      <c r="A372" s="117">
        <v>2080508</v>
      </c>
      <c r="B372" s="118" t="s">
        <v>562</v>
      </c>
      <c r="C372" s="119"/>
    </row>
    <row r="373" s="108" customFormat="1" ht="14" customHeight="1" spans="1:3">
      <c r="A373" s="117">
        <v>2080599</v>
      </c>
      <c r="B373" s="118" t="s">
        <v>563</v>
      </c>
      <c r="C373" s="119"/>
    </row>
    <row r="374" s="108" customFormat="1" ht="14" customHeight="1" spans="1:3">
      <c r="A374" s="117">
        <v>20806</v>
      </c>
      <c r="B374" s="118" t="s">
        <v>564</v>
      </c>
      <c r="C374" s="119">
        <f>SUM(C375:C377)</f>
        <v>0</v>
      </c>
    </row>
    <row r="375" s="108" customFormat="1" ht="14" customHeight="1" spans="1:3">
      <c r="A375" s="117">
        <v>2080601</v>
      </c>
      <c r="B375" s="118" t="s">
        <v>565</v>
      </c>
      <c r="C375" s="119"/>
    </row>
    <row r="376" s="108" customFormat="1" ht="14" customHeight="1" spans="1:3">
      <c r="A376" s="117">
        <v>2080602</v>
      </c>
      <c r="B376" s="118" t="s">
        <v>566</v>
      </c>
      <c r="C376" s="119"/>
    </row>
    <row r="377" s="108" customFormat="1" ht="14" customHeight="1" spans="1:3">
      <c r="A377" s="117">
        <v>2080699</v>
      </c>
      <c r="B377" s="118" t="s">
        <v>567</v>
      </c>
      <c r="C377" s="119"/>
    </row>
    <row r="378" s="108" customFormat="1" ht="14" customHeight="1" spans="1:3">
      <c r="A378" s="117">
        <v>20807</v>
      </c>
      <c r="B378" s="118" t="s">
        <v>568</v>
      </c>
      <c r="C378" s="119">
        <f>SUM(C379:C387)</f>
        <v>1465.6</v>
      </c>
    </row>
    <row r="379" s="108" customFormat="1" ht="14" customHeight="1" spans="1:3">
      <c r="A379" s="117">
        <v>2080701</v>
      </c>
      <c r="B379" s="118" t="s">
        <v>569</v>
      </c>
      <c r="C379" s="119"/>
    </row>
    <row r="380" s="108" customFormat="1" ht="14" customHeight="1" spans="1:3">
      <c r="A380" s="117">
        <v>2080702</v>
      </c>
      <c r="B380" s="118" t="s">
        <v>570</v>
      </c>
      <c r="C380" s="119"/>
    </row>
    <row r="381" s="108" customFormat="1" ht="14" customHeight="1" spans="1:3">
      <c r="A381" s="117">
        <v>2080704</v>
      </c>
      <c r="B381" s="118" t="s">
        <v>571</v>
      </c>
      <c r="C381" s="119"/>
    </row>
    <row r="382" s="108" customFormat="1" ht="14" customHeight="1" spans="1:3">
      <c r="A382" s="117">
        <v>2080705</v>
      </c>
      <c r="B382" s="118" t="s">
        <v>572</v>
      </c>
      <c r="C382" s="122">
        <v>66.6</v>
      </c>
    </row>
    <row r="383" s="108" customFormat="1" ht="14" customHeight="1" spans="1:3">
      <c r="A383" s="117">
        <v>2080709</v>
      </c>
      <c r="B383" s="118" t="s">
        <v>573</v>
      </c>
      <c r="C383" s="119"/>
    </row>
    <row r="384" s="108" customFormat="1" ht="14" customHeight="1" spans="1:3">
      <c r="A384" s="117">
        <v>2080711</v>
      </c>
      <c r="B384" s="118" t="s">
        <v>574</v>
      </c>
      <c r="C384" s="119"/>
    </row>
    <row r="385" s="108" customFormat="1" ht="14" customHeight="1" spans="1:3">
      <c r="A385" s="117">
        <v>2080712</v>
      </c>
      <c r="B385" s="118" t="s">
        <v>575</v>
      </c>
      <c r="C385" s="119"/>
    </row>
    <row r="386" s="108" customFormat="1" ht="14" customHeight="1" spans="1:3">
      <c r="A386" s="117">
        <v>2080713</v>
      </c>
      <c r="B386" s="118" t="s">
        <v>576</v>
      </c>
      <c r="C386" s="119"/>
    </row>
    <row r="387" s="108" customFormat="1" ht="14" customHeight="1" spans="1:3">
      <c r="A387" s="117">
        <v>2080799</v>
      </c>
      <c r="B387" s="118" t="s">
        <v>577</v>
      </c>
      <c r="C387" s="122">
        <v>1399</v>
      </c>
    </row>
    <row r="388" s="108" customFormat="1" ht="14" customHeight="1" spans="1:3">
      <c r="A388" s="117">
        <v>20808</v>
      </c>
      <c r="B388" s="118" t="s">
        <v>578</v>
      </c>
      <c r="C388" s="119">
        <f>SUM(C389:C396)</f>
        <v>1189.28</v>
      </c>
    </row>
    <row r="389" s="108" customFormat="1" ht="14" customHeight="1" spans="1:3">
      <c r="A389" s="117">
        <v>2080801</v>
      </c>
      <c r="B389" s="118" t="s">
        <v>579</v>
      </c>
      <c r="C389" s="119"/>
    </row>
    <row r="390" s="108" customFormat="1" ht="14" customHeight="1" spans="1:3">
      <c r="A390" s="117">
        <v>2080802</v>
      </c>
      <c r="B390" s="118" t="s">
        <v>580</v>
      </c>
      <c r="C390" s="119"/>
    </row>
    <row r="391" s="108" customFormat="1" ht="14" customHeight="1" spans="1:3">
      <c r="A391" s="117">
        <v>2080803</v>
      </c>
      <c r="B391" s="118" t="s">
        <v>581</v>
      </c>
      <c r="C391" s="119"/>
    </row>
    <row r="392" s="108" customFormat="1" ht="14" customHeight="1" spans="1:3">
      <c r="A392" s="117">
        <v>2080805</v>
      </c>
      <c r="B392" s="118" t="s">
        <v>582</v>
      </c>
      <c r="C392" s="122">
        <v>97.6</v>
      </c>
    </row>
    <row r="393" s="108" customFormat="1" ht="14" customHeight="1" spans="1:3">
      <c r="A393" s="117">
        <v>2080806</v>
      </c>
      <c r="B393" s="118" t="s">
        <v>583</v>
      </c>
      <c r="C393" s="119"/>
    </row>
    <row r="394" s="108" customFormat="1" ht="14" customHeight="1" spans="1:3">
      <c r="A394" s="117">
        <v>2080807</v>
      </c>
      <c r="B394" s="118" t="s">
        <v>584</v>
      </c>
      <c r="C394" s="119"/>
    </row>
    <row r="395" s="108" customFormat="1" ht="14" customHeight="1" spans="1:3">
      <c r="A395" s="117">
        <v>2080808</v>
      </c>
      <c r="B395" s="118" t="s">
        <v>585</v>
      </c>
      <c r="C395" s="119"/>
    </row>
    <row r="396" s="108" customFormat="1" ht="14" customHeight="1" spans="1:3">
      <c r="A396" s="117">
        <v>2080899</v>
      </c>
      <c r="B396" s="118" t="s">
        <v>586</v>
      </c>
      <c r="C396" s="122">
        <v>1091.68</v>
      </c>
    </row>
    <row r="397" s="108" customFormat="1" ht="14" customHeight="1" spans="1:3">
      <c r="A397" s="117">
        <v>20809</v>
      </c>
      <c r="B397" s="118" t="s">
        <v>587</v>
      </c>
      <c r="C397" s="119">
        <f>SUM(C398:C403)</f>
        <v>113.87</v>
      </c>
    </row>
    <row r="398" s="108" customFormat="1" ht="14" customHeight="1" spans="1:3">
      <c r="A398" s="117">
        <v>2080901</v>
      </c>
      <c r="B398" s="118" t="s">
        <v>588</v>
      </c>
      <c r="C398" s="122">
        <v>92.45</v>
      </c>
    </row>
    <row r="399" s="108" customFormat="1" ht="14" customHeight="1" spans="1:3">
      <c r="A399" s="117">
        <v>2080902</v>
      </c>
      <c r="B399" s="118" t="s">
        <v>589</v>
      </c>
      <c r="C399" s="122">
        <v>21</v>
      </c>
    </row>
    <row r="400" s="108" customFormat="1" ht="14" customHeight="1" spans="1:3">
      <c r="A400" s="117">
        <v>2080903</v>
      </c>
      <c r="B400" s="118" t="s">
        <v>590</v>
      </c>
      <c r="C400" s="119"/>
    </row>
    <row r="401" s="108" customFormat="1" ht="14" customHeight="1" spans="1:3">
      <c r="A401" s="117">
        <v>2080904</v>
      </c>
      <c r="B401" s="118" t="s">
        <v>591</v>
      </c>
      <c r="C401" s="119"/>
    </row>
    <row r="402" s="108" customFormat="1" ht="14" customHeight="1" spans="1:3">
      <c r="A402" s="117">
        <v>2080905</v>
      </c>
      <c r="B402" s="118" t="s">
        <v>592</v>
      </c>
      <c r="C402" s="122">
        <v>0.42</v>
      </c>
    </row>
    <row r="403" s="108" customFormat="1" ht="14" customHeight="1" spans="1:3">
      <c r="A403" s="117">
        <v>2080999</v>
      </c>
      <c r="B403" s="118" t="s">
        <v>593</v>
      </c>
      <c r="C403" s="119"/>
    </row>
    <row r="404" s="108" customFormat="1" ht="14" customHeight="1" spans="1:3">
      <c r="A404" s="117">
        <v>20810</v>
      </c>
      <c r="B404" s="118" t="s">
        <v>594</v>
      </c>
      <c r="C404" s="119">
        <f>SUM(C405:C411)</f>
        <v>0</v>
      </c>
    </row>
    <row r="405" s="108" customFormat="1" ht="14" customHeight="1" spans="1:3">
      <c r="A405" s="117">
        <v>2081001</v>
      </c>
      <c r="B405" s="118" t="s">
        <v>595</v>
      </c>
      <c r="C405" s="119"/>
    </row>
    <row r="406" s="108" customFormat="1" ht="14" customHeight="1" spans="1:3">
      <c r="A406" s="117">
        <v>2081002</v>
      </c>
      <c r="B406" s="118" t="s">
        <v>596</v>
      </c>
      <c r="C406" s="119"/>
    </row>
    <row r="407" s="108" customFormat="1" ht="14" customHeight="1" spans="1:3">
      <c r="A407" s="117">
        <v>2081003</v>
      </c>
      <c r="B407" s="118" t="s">
        <v>597</v>
      </c>
      <c r="C407" s="119"/>
    </row>
    <row r="408" s="108" customFormat="1" ht="14" customHeight="1" spans="1:3">
      <c r="A408" s="117">
        <v>2081004</v>
      </c>
      <c r="B408" s="118" t="s">
        <v>598</v>
      </c>
      <c r="C408" s="119"/>
    </row>
    <row r="409" s="108" customFormat="1" ht="14" customHeight="1" spans="1:3">
      <c r="A409" s="117">
        <v>2081005</v>
      </c>
      <c r="B409" s="118" t="s">
        <v>599</v>
      </c>
      <c r="C409" s="119"/>
    </row>
    <row r="410" s="108" customFormat="1" ht="14" customHeight="1" spans="1:3">
      <c r="A410" s="117">
        <v>2081006</v>
      </c>
      <c r="B410" s="118" t="s">
        <v>600</v>
      </c>
      <c r="C410" s="119"/>
    </row>
    <row r="411" s="108" customFormat="1" ht="14" customHeight="1" spans="1:3">
      <c r="A411" s="117">
        <v>2081099</v>
      </c>
      <c r="B411" s="118" t="s">
        <v>601</v>
      </c>
      <c r="C411" s="119"/>
    </row>
    <row r="412" s="108" customFormat="1" ht="14" customHeight="1" spans="1:3">
      <c r="A412" s="117">
        <v>20811</v>
      </c>
      <c r="B412" s="118" t="s">
        <v>602</v>
      </c>
      <c r="C412" s="119">
        <f>SUM(C413:C415)</f>
        <v>673.28</v>
      </c>
    </row>
    <row r="413" s="108" customFormat="1" ht="14" customHeight="1" spans="1:3">
      <c r="A413" s="117">
        <v>2081101</v>
      </c>
      <c r="B413" s="118" t="s">
        <v>309</v>
      </c>
      <c r="C413" s="119">
        <v>590.08</v>
      </c>
    </row>
    <row r="414" s="108" customFormat="1" ht="14" customHeight="1" spans="1:3">
      <c r="A414" s="117">
        <v>2081102</v>
      </c>
      <c r="B414" s="118" t="s">
        <v>310</v>
      </c>
      <c r="C414" s="119"/>
    </row>
    <row r="415" s="108" customFormat="1" ht="14" customHeight="1" spans="1:3">
      <c r="A415" s="117">
        <v>2081199</v>
      </c>
      <c r="B415" s="118" t="s">
        <v>603</v>
      </c>
      <c r="C415" s="122">
        <v>83.2</v>
      </c>
    </row>
    <row r="416" s="108" customFormat="1" ht="14" customHeight="1" spans="1:3">
      <c r="A416" s="117">
        <v>20816</v>
      </c>
      <c r="B416" s="118" t="s">
        <v>604</v>
      </c>
      <c r="C416" s="119">
        <f>SUM(C417:C420)</f>
        <v>0</v>
      </c>
    </row>
    <row r="417" s="108" customFormat="1" ht="14" customHeight="1" spans="1:3">
      <c r="A417" s="117">
        <v>2081601</v>
      </c>
      <c r="B417" s="118" t="s">
        <v>309</v>
      </c>
      <c r="C417" s="119"/>
    </row>
    <row r="418" s="108" customFormat="1" ht="14" customHeight="1" spans="1:3">
      <c r="A418" s="117">
        <v>2081602</v>
      </c>
      <c r="B418" s="118" t="s">
        <v>310</v>
      </c>
      <c r="C418" s="119"/>
    </row>
    <row r="419" s="108" customFormat="1" ht="14" customHeight="1" spans="1:3">
      <c r="A419" s="117">
        <v>2081603</v>
      </c>
      <c r="B419" s="118" t="s">
        <v>346</v>
      </c>
      <c r="C419" s="119"/>
    </row>
    <row r="420" s="108" customFormat="1" ht="14" customHeight="1" spans="1:3">
      <c r="A420" s="117">
        <v>2081699</v>
      </c>
      <c r="B420" s="118" t="s">
        <v>605</v>
      </c>
      <c r="C420" s="119"/>
    </row>
    <row r="421" s="108" customFormat="1" ht="14" customHeight="1" spans="1:3">
      <c r="A421" s="117">
        <v>20819</v>
      </c>
      <c r="B421" s="118" t="s">
        <v>606</v>
      </c>
      <c r="C421" s="119">
        <f>SUM(C422:C423)</f>
        <v>8514</v>
      </c>
    </row>
    <row r="422" s="108" customFormat="1" ht="14" customHeight="1" spans="1:3">
      <c r="A422" s="117">
        <v>2081901</v>
      </c>
      <c r="B422" s="118" t="s">
        <v>607</v>
      </c>
      <c r="C422" s="119"/>
    </row>
    <row r="423" s="108" customFormat="1" ht="14" customHeight="1" spans="1:3">
      <c r="A423" s="117">
        <v>2081902</v>
      </c>
      <c r="B423" s="118" t="s">
        <v>608</v>
      </c>
      <c r="C423" s="122">
        <v>8514</v>
      </c>
    </row>
    <row r="424" s="108" customFormat="1" ht="14" customHeight="1" spans="1:3">
      <c r="A424" s="117">
        <v>20820</v>
      </c>
      <c r="B424" s="118" t="s">
        <v>609</v>
      </c>
      <c r="C424" s="119">
        <f>SUM(C425:C426)</f>
        <v>0</v>
      </c>
    </row>
    <row r="425" s="108" customFormat="1" ht="14" customHeight="1" spans="1:3">
      <c r="A425" s="117">
        <v>2082001</v>
      </c>
      <c r="B425" s="118" t="s">
        <v>610</v>
      </c>
      <c r="C425" s="119"/>
    </row>
    <row r="426" s="108" customFormat="1" ht="14" customHeight="1" spans="1:3">
      <c r="A426" s="117">
        <v>2082002</v>
      </c>
      <c r="B426" s="118" t="s">
        <v>611</v>
      </c>
      <c r="C426" s="119"/>
    </row>
    <row r="427" s="108" customFormat="1" ht="14" customHeight="1" spans="1:3">
      <c r="A427" s="117">
        <v>20821</v>
      </c>
      <c r="B427" s="118" t="s">
        <v>612</v>
      </c>
      <c r="C427" s="119">
        <f>SUM(C428:C429)</f>
        <v>0</v>
      </c>
    </row>
    <row r="428" s="108" customFormat="1" ht="14" customHeight="1" spans="1:3">
      <c r="A428" s="117">
        <v>2082101</v>
      </c>
      <c r="B428" s="118" t="s">
        <v>613</v>
      </c>
      <c r="C428" s="119"/>
    </row>
    <row r="429" s="108" customFormat="1" ht="14" customHeight="1" spans="1:3">
      <c r="A429" s="117">
        <v>2082102</v>
      </c>
      <c r="B429" s="118" t="s">
        <v>614</v>
      </c>
      <c r="C429" s="119"/>
    </row>
    <row r="430" s="108" customFormat="1" ht="14" customHeight="1" spans="1:3">
      <c r="A430" s="117">
        <v>20824</v>
      </c>
      <c r="B430" s="118" t="s">
        <v>615</v>
      </c>
      <c r="C430" s="119">
        <f>SUM(C431:C432)</f>
        <v>0</v>
      </c>
    </row>
    <row r="431" s="108" customFormat="1" ht="14" customHeight="1" spans="1:3">
      <c r="A431" s="117">
        <v>2082401</v>
      </c>
      <c r="B431" s="118" t="s">
        <v>616</v>
      </c>
      <c r="C431" s="119"/>
    </row>
    <row r="432" s="108" customFormat="1" ht="14" customHeight="1" spans="1:3">
      <c r="A432" s="117">
        <v>2082402</v>
      </c>
      <c r="B432" s="118" t="s">
        <v>617</v>
      </c>
      <c r="C432" s="119"/>
    </row>
    <row r="433" s="108" customFormat="1" ht="14" customHeight="1" spans="1:3">
      <c r="A433" s="117">
        <v>20825</v>
      </c>
      <c r="B433" s="118" t="s">
        <v>618</v>
      </c>
      <c r="C433" s="119">
        <f>SUM(C434:C435)</f>
        <v>0</v>
      </c>
    </row>
    <row r="434" s="108" customFormat="1" ht="14" customHeight="1" spans="1:3">
      <c r="A434" s="117">
        <v>2082501</v>
      </c>
      <c r="B434" s="118" t="s">
        <v>619</v>
      </c>
      <c r="C434" s="119"/>
    </row>
    <row r="435" s="108" customFormat="1" ht="14" customHeight="1" spans="1:3">
      <c r="A435" s="117">
        <v>2082502</v>
      </c>
      <c r="B435" s="118" t="s">
        <v>620</v>
      </c>
      <c r="C435" s="119"/>
    </row>
    <row r="436" s="108" customFormat="1" ht="14" customHeight="1" spans="1:3">
      <c r="A436" s="117">
        <v>20826</v>
      </c>
      <c r="B436" s="118" t="s">
        <v>621</v>
      </c>
      <c r="C436" s="119">
        <f>SUM(C437:C439)</f>
        <v>6460</v>
      </c>
    </row>
    <row r="437" s="108" customFormat="1" ht="14" customHeight="1" spans="1:3">
      <c r="A437" s="117">
        <v>2082601</v>
      </c>
      <c r="B437" s="118" t="s">
        <v>622</v>
      </c>
      <c r="C437" s="119"/>
    </row>
    <row r="438" s="108" customFormat="1" ht="14" customHeight="1" spans="1:3">
      <c r="A438" s="117">
        <v>2082602</v>
      </c>
      <c r="B438" s="118" t="s">
        <v>623</v>
      </c>
      <c r="C438" s="122">
        <v>6460</v>
      </c>
    </row>
    <row r="439" s="108" customFormat="1" ht="14" customHeight="1" spans="1:3">
      <c r="A439" s="117">
        <v>2082699</v>
      </c>
      <c r="B439" s="118" t="s">
        <v>624</v>
      </c>
      <c r="C439" s="119"/>
    </row>
    <row r="440" s="108" customFormat="1" ht="14" customHeight="1" spans="1:3">
      <c r="A440" s="117">
        <v>20827</v>
      </c>
      <c r="B440" s="118" t="s">
        <v>625</v>
      </c>
      <c r="C440" s="119">
        <f>SUM(C441:C443)</f>
        <v>0</v>
      </c>
    </row>
    <row r="441" s="108" customFormat="1" ht="14" customHeight="1" spans="1:3">
      <c r="A441" s="117">
        <v>2082701</v>
      </c>
      <c r="B441" s="118" t="s">
        <v>626</v>
      </c>
      <c r="C441" s="119"/>
    </row>
    <row r="442" s="108" customFormat="1" ht="14" customHeight="1" spans="1:3">
      <c r="A442" s="117">
        <v>2082702</v>
      </c>
      <c r="B442" s="118" t="s">
        <v>627</v>
      </c>
      <c r="C442" s="119"/>
    </row>
    <row r="443" s="108" customFormat="1" ht="14" customHeight="1" spans="1:3">
      <c r="A443" s="117">
        <v>2082799</v>
      </c>
      <c r="B443" s="118" t="s">
        <v>628</v>
      </c>
      <c r="C443" s="119"/>
    </row>
    <row r="444" s="108" customFormat="1" ht="14" customHeight="1" spans="1:3">
      <c r="A444" s="117">
        <v>20828</v>
      </c>
      <c r="B444" s="129" t="s">
        <v>629</v>
      </c>
      <c r="C444" s="119">
        <f>SUM(C445:C451)</f>
        <v>1149.99</v>
      </c>
    </row>
    <row r="445" s="108" customFormat="1" ht="14" customHeight="1" spans="1:3">
      <c r="A445" s="117">
        <v>2082801</v>
      </c>
      <c r="B445" s="118" t="s">
        <v>309</v>
      </c>
      <c r="C445" s="119">
        <v>1149.99</v>
      </c>
    </row>
    <row r="446" s="108" customFormat="1" ht="14" customHeight="1" spans="1:3">
      <c r="A446" s="117">
        <v>2082802</v>
      </c>
      <c r="B446" s="118" t="s">
        <v>310</v>
      </c>
      <c r="C446" s="119"/>
    </row>
    <row r="447" s="108" customFormat="1" ht="14" customHeight="1" spans="1:3">
      <c r="A447" s="117">
        <v>2082803</v>
      </c>
      <c r="B447" s="118" t="s">
        <v>346</v>
      </c>
      <c r="C447" s="119"/>
    </row>
    <row r="448" s="108" customFormat="1" ht="14" customHeight="1" spans="1:3">
      <c r="A448" s="117">
        <v>2082804</v>
      </c>
      <c r="B448" s="118" t="s">
        <v>630</v>
      </c>
      <c r="C448" s="119"/>
    </row>
    <row r="449" s="108" customFormat="1" ht="14" customHeight="1" spans="1:3">
      <c r="A449" s="117">
        <v>2082805</v>
      </c>
      <c r="B449" s="118" t="s">
        <v>631</v>
      </c>
      <c r="C449" s="119"/>
    </row>
    <row r="450" s="108" customFormat="1" ht="14" customHeight="1" spans="1:3">
      <c r="A450" s="117">
        <v>2082850</v>
      </c>
      <c r="B450" s="118" t="s">
        <v>350</v>
      </c>
      <c r="C450" s="119"/>
    </row>
    <row r="451" s="108" customFormat="1" ht="14" customHeight="1" spans="1:3">
      <c r="A451" s="117">
        <v>2082899</v>
      </c>
      <c r="B451" s="118" t="s">
        <v>632</v>
      </c>
      <c r="C451" s="119"/>
    </row>
    <row r="452" s="108" customFormat="1" ht="14" customHeight="1" spans="1:3">
      <c r="A452" s="117">
        <v>20830</v>
      </c>
      <c r="B452" s="118" t="s">
        <v>633</v>
      </c>
      <c r="C452" s="119">
        <f>SUM(C453:C454)</f>
        <v>0</v>
      </c>
    </row>
    <row r="453" s="108" customFormat="1" ht="14" customHeight="1" spans="1:3">
      <c r="A453" s="117">
        <v>2083001</v>
      </c>
      <c r="B453" s="118" t="s">
        <v>634</v>
      </c>
      <c r="C453" s="119"/>
    </row>
    <row r="454" s="108" customFormat="1" ht="14" customHeight="1" spans="1:3">
      <c r="A454" s="117">
        <v>2083099</v>
      </c>
      <c r="B454" s="118" t="s">
        <v>635</v>
      </c>
      <c r="C454" s="119"/>
    </row>
    <row r="455" s="108" customFormat="1" ht="14" customHeight="1" spans="1:3">
      <c r="A455" s="117">
        <v>2089999</v>
      </c>
      <c r="B455" s="118" t="s">
        <v>636</v>
      </c>
      <c r="C455" s="119"/>
    </row>
    <row r="456" s="108" customFormat="1" ht="14" customHeight="1" spans="1:3">
      <c r="A456" s="117">
        <v>210</v>
      </c>
      <c r="B456" s="118" t="s">
        <v>637</v>
      </c>
      <c r="C456" s="119">
        <f>C457+C462+C469+C473+C478+C481+C485+C490+C494+C498+C501+C507+C508</f>
        <v>11662.22</v>
      </c>
    </row>
    <row r="457" s="108" customFormat="1" ht="14" customHeight="1" spans="1:3">
      <c r="A457" s="117">
        <v>21001</v>
      </c>
      <c r="B457" s="118" t="s">
        <v>638</v>
      </c>
      <c r="C457" s="119">
        <f>SUM(C458:C461)</f>
        <v>966</v>
      </c>
    </row>
    <row r="458" s="108" customFormat="1" ht="14" customHeight="1" spans="1:3">
      <c r="A458" s="117">
        <v>2100101</v>
      </c>
      <c r="B458" s="118" t="s">
        <v>309</v>
      </c>
      <c r="C458" s="119">
        <v>966</v>
      </c>
    </row>
    <row r="459" s="108" customFormat="1" ht="14" customHeight="1" spans="1:3">
      <c r="A459" s="117">
        <v>2100102</v>
      </c>
      <c r="B459" s="118" t="s">
        <v>310</v>
      </c>
      <c r="C459" s="119"/>
    </row>
    <row r="460" s="108" customFormat="1" ht="14" customHeight="1" spans="1:3">
      <c r="A460" s="117">
        <v>2100103</v>
      </c>
      <c r="B460" s="118" t="s">
        <v>346</v>
      </c>
      <c r="C460" s="119"/>
    </row>
    <row r="461" s="108" customFormat="1" ht="14" customHeight="1" spans="1:3">
      <c r="A461" s="117">
        <v>2100199</v>
      </c>
      <c r="B461" s="118" t="s">
        <v>639</v>
      </c>
      <c r="C461" s="119"/>
    </row>
    <row r="462" s="108" customFormat="1" ht="14" customHeight="1" spans="1:3">
      <c r="A462" s="117">
        <v>21002</v>
      </c>
      <c r="B462" s="118" t="s">
        <v>640</v>
      </c>
      <c r="C462" s="119">
        <f>SUM(C463:C468)</f>
        <v>1156.5</v>
      </c>
    </row>
    <row r="463" s="108" customFormat="1" ht="14" customHeight="1" spans="1:3">
      <c r="A463" s="117">
        <v>2100201</v>
      </c>
      <c r="B463" s="118" t="s">
        <v>641</v>
      </c>
      <c r="C463" s="119">
        <v>477.4</v>
      </c>
    </row>
    <row r="464" s="108" customFormat="1" ht="14" customHeight="1" spans="1:3">
      <c r="A464" s="117">
        <v>2100202</v>
      </c>
      <c r="B464" s="118" t="s">
        <v>642</v>
      </c>
      <c r="C464" s="119">
        <v>500.1</v>
      </c>
    </row>
    <row r="465" s="108" customFormat="1" ht="14" customHeight="1" spans="1:3">
      <c r="A465" s="117">
        <v>2100203</v>
      </c>
      <c r="B465" s="118" t="s">
        <v>643</v>
      </c>
      <c r="C465" s="119"/>
    </row>
    <row r="466" s="108" customFormat="1" ht="14" customHeight="1" spans="1:3">
      <c r="A466" s="117">
        <v>2100212</v>
      </c>
      <c r="B466" s="118" t="s">
        <v>644</v>
      </c>
      <c r="C466" s="119"/>
    </row>
    <row r="467" s="108" customFormat="1" ht="14" customHeight="1" spans="1:3">
      <c r="A467" s="117">
        <v>2100213</v>
      </c>
      <c r="B467" s="118" t="s">
        <v>645</v>
      </c>
      <c r="C467" s="119"/>
    </row>
    <row r="468" s="108" customFormat="1" ht="14" customHeight="1" spans="1:3">
      <c r="A468" s="117">
        <v>2100299</v>
      </c>
      <c r="B468" s="118" t="s">
        <v>646</v>
      </c>
      <c r="C468" s="122">
        <v>179</v>
      </c>
    </row>
    <row r="469" s="108" customFormat="1" ht="14" customHeight="1" spans="1:3">
      <c r="A469" s="117">
        <v>21003</v>
      </c>
      <c r="B469" s="118" t="s">
        <v>647</v>
      </c>
      <c r="C469" s="119">
        <f>SUM(C470:C472)</f>
        <v>5782.87</v>
      </c>
    </row>
    <row r="470" s="108" customFormat="1" ht="14" customHeight="1" spans="1:3">
      <c r="A470" s="117">
        <v>2100301</v>
      </c>
      <c r="B470" s="118" t="s">
        <v>648</v>
      </c>
      <c r="C470" s="119">
        <v>286.89</v>
      </c>
    </row>
    <row r="471" s="108" customFormat="1" ht="14" customHeight="1" spans="1:3">
      <c r="A471" s="117">
        <v>2100302</v>
      </c>
      <c r="B471" s="118" t="s">
        <v>649</v>
      </c>
      <c r="C471" s="122">
        <f>4979.97+128.96</f>
        <v>5108.93</v>
      </c>
    </row>
    <row r="472" s="108" customFormat="1" ht="14" customHeight="1" spans="1:3">
      <c r="A472" s="117">
        <v>2100399</v>
      </c>
      <c r="B472" s="118" t="s">
        <v>650</v>
      </c>
      <c r="C472" s="122">
        <v>387.05</v>
      </c>
    </row>
    <row r="473" s="108" customFormat="1" ht="14" customHeight="1" spans="1:3">
      <c r="A473" s="117">
        <v>21004</v>
      </c>
      <c r="B473" s="118" t="s">
        <v>651</v>
      </c>
      <c r="C473" s="119">
        <f>SUM(C474:C477)</f>
        <v>2547.38</v>
      </c>
    </row>
    <row r="474" s="108" customFormat="1" ht="14" customHeight="1" spans="1:3">
      <c r="A474" s="117">
        <v>2100401</v>
      </c>
      <c r="B474" s="118" t="s">
        <v>652</v>
      </c>
      <c r="C474" s="119">
        <v>628.59</v>
      </c>
    </row>
    <row r="475" s="108" customFormat="1" ht="14" customHeight="1" spans="1:3">
      <c r="A475" s="117">
        <v>2100402</v>
      </c>
      <c r="B475" s="118" t="s">
        <v>653</v>
      </c>
      <c r="C475" s="119"/>
    </row>
    <row r="476" s="108" customFormat="1" ht="14" customHeight="1" spans="1:3">
      <c r="A476" s="117">
        <v>2100403</v>
      </c>
      <c r="B476" s="118" t="s">
        <v>654</v>
      </c>
      <c r="C476" s="119">
        <v>456.94</v>
      </c>
    </row>
    <row r="477" s="108" customFormat="1" ht="14" customHeight="1" spans="1:3">
      <c r="A477" s="117">
        <v>2100499</v>
      </c>
      <c r="B477" s="118" t="s">
        <v>655</v>
      </c>
      <c r="C477" s="122">
        <v>1461.85</v>
      </c>
    </row>
    <row r="478" s="108" customFormat="1" ht="14" customHeight="1" spans="1:3">
      <c r="A478" s="117">
        <v>21006</v>
      </c>
      <c r="B478" s="118" t="s">
        <v>656</v>
      </c>
      <c r="C478" s="119">
        <f>SUM(C479:C480)</f>
        <v>0</v>
      </c>
    </row>
    <row r="479" s="108" customFormat="1" ht="14" customHeight="1" spans="1:3">
      <c r="A479" s="117">
        <v>2100601</v>
      </c>
      <c r="B479" s="118" t="s">
        <v>657</v>
      </c>
      <c r="C479" s="119"/>
    </row>
    <row r="480" s="108" customFormat="1" ht="14" customHeight="1" spans="1:3">
      <c r="A480" s="117">
        <v>2100699</v>
      </c>
      <c r="B480" s="118" t="s">
        <v>658</v>
      </c>
      <c r="C480" s="119"/>
    </row>
    <row r="481" s="108" customFormat="1" ht="14" customHeight="1" spans="1:3">
      <c r="A481" s="117">
        <v>21007</v>
      </c>
      <c r="B481" s="118" t="s">
        <v>659</v>
      </c>
      <c r="C481" s="119">
        <f>SUM(C482:C484)</f>
        <v>256.09</v>
      </c>
    </row>
    <row r="482" s="108" customFormat="1" ht="14" customHeight="1" spans="1:3">
      <c r="A482" s="117">
        <v>2100716</v>
      </c>
      <c r="B482" s="118" t="s">
        <v>660</v>
      </c>
      <c r="C482" s="119"/>
    </row>
    <row r="483" s="108" customFormat="1" ht="14" customHeight="1" spans="1:3">
      <c r="A483" s="117">
        <v>2100717</v>
      </c>
      <c r="B483" s="118" t="s">
        <v>661</v>
      </c>
      <c r="C483" s="122">
        <v>256.09</v>
      </c>
    </row>
    <row r="484" s="108" customFormat="1" ht="14" customHeight="1" spans="1:3">
      <c r="A484" s="117">
        <v>2100799</v>
      </c>
      <c r="B484" s="118" t="s">
        <v>662</v>
      </c>
      <c r="C484" s="119"/>
    </row>
    <row r="485" s="108" customFormat="1" ht="14" customHeight="1" spans="1:3">
      <c r="A485" s="117">
        <v>21011</v>
      </c>
      <c r="B485" s="118" t="s">
        <v>663</v>
      </c>
      <c r="C485" s="119">
        <f>SUM(C486:C489)</f>
        <v>0</v>
      </c>
    </row>
    <row r="486" s="108" customFormat="1" ht="14" customHeight="1" spans="1:3">
      <c r="A486" s="117">
        <v>2101101</v>
      </c>
      <c r="B486" s="118" t="s">
        <v>664</v>
      </c>
      <c r="C486" s="119"/>
    </row>
    <row r="487" s="108" customFormat="1" ht="14" customHeight="1" spans="1:3">
      <c r="A487" s="117">
        <v>2101102</v>
      </c>
      <c r="B487" s="118" t="s">
        <v>665</v>
      </c>
      <c r="C487" s="119"/>
    </row>
    <row r="488" s="108" customFormat="1" ht="14" customHeight="1" spans="1:3">
      <c r="A488" s="117">
        <v>2101103</v>
      </c>
      <c r="B488" s="118" t="s">
        <v>666</v>
      </c>
      <c r="C488" s="119"/>
    </row>
    <row r="489" s="108" customFormat="1" ht="14" customHeight="1" spans="1:3">
      <c r="A489" s="117">
        <v>2101199</v>
      </c>
      <c r="B489" s="118" t="s">
        <v>667</v>
      </c>
      <c r="C489" s="119"/>
    </row>
    <row r="490" s="108" customFormat="1" ht="14" customHeight="1" spans="1:3">
      <c r="A490" s="117">
        <v>21012</v>
      </c>
      <c r="B490" s="118" t="s">
        <v>668</v>
      </c>
      <c r="C490" s="119">
        <f>SUM(C491:C493)</f>
        <v>0</v>
      </c>
    </row>
    <row r="491" s="108" customFormat="1" ht="14" customHeight="1" spans="1:3">
      <c r="A491" s="117">
        <v>2101201</v>
      </c>
      <c r="B491" s="118" t="s">
        <v>669</v>
      </c>
      <c r="C491" s="119"/>
    </row>
    <row r="492" s="108" customFormat="1" ht="14" customHeight="1" spans="1:3">
      <c r="A492" s="117">
        <v>2101202</v>
      </c>
      <c r="B492" s="118" t="s">
        <v>670</v>
      </c>
      <c r="C492" s="119"/>
    </row>
    <row r="493" s="108" customFormat="1" ht="14" customHeight="1" spans="1:3">
      <c r="A493" s="117">
        <v>2101299</v>
      </c>
      <c r="B493" s="118" t="s">
        <v>671</v>
      </c>
      <c r="C493" s="119"/>
    </row>
    <row r="494" s="108" customFormat="1" ht="14" customHeight="1" spans="1:3">
      <c r="A494" s="117">
        <v>21013</v>
      </c>
      <c r="B494" s="118" t="s">
        <v>672</v>
      </c>
      <c r="C494" s="119">
        <f>SUM(C495:C497)</f>
        <v>0</v>
      </c>
    </row>
    <row r="495" s="108" customFormat="1" ht="14" customHeight="1" spans="1:3">
      <c r="A495" s="117">
        <v>2101301</v>
      </c>
      <c r="B495" s="118" t="s">
        <v>673</v>
      </c>
      <c r="C495" s="119"/>
    </row>
    <row r="496" s="108" customFormat="1" ht="14" customHeight="1" spans="1:3">
      <c r="A496" s="117">
        <v>2101302</v>
      </c>
      <c r="B496" s="118" t="s">
        <v>674</v>
      </c>
      <c r="C496" s="119"/>
    </row>
    <row r="497" s="108" customFormat="1" ht="14" customHeight="1" spans="1:3">
      <c r="A497" s="117">
        <v>2101399</v>
      </c>
      <c r="B497" s="118" t="s">
        <v>675</v>
      </c>
      <c r="C497" s="119"/>
    </row>
    <row r="498" s="108" customFormat="1" ht="14" customHeight="1" spans="1:3">
      <c r="A498" s="117">
        <v>21014</v>
      </c>
      <c r="B498" s="118" t="s">
        <v>676</v>
      </c>
      <c r="C498" s="119">
        <f>SUM(C499:C500)</f>
        <v>34.18</v>
      </c>
    </row>
    <row r="499" s="108" customFormat="1" ht="14" customHeight="1" spans="1:3">
      <c r="A499" s="117">
        <v>2101401</v>
      </c>
      <c r="B499" s="118" t="s">
        <v>677</v>
      </c>
      <c r="C499" s="122">
        <v>34.18</v>
      </c>
    </row>
    <row r="500" s="108" customFormat="1" ht="14" customHeight="1" spans="1:3">
      <c r="A500" s="117">
        <v>2101499</v>
      </c>
      <c r="B500" s="118" t="s">
        <v>678</v>
      </c>
      <c r="C500" s="119"/>
    </row>
    <row r="501" s="108" customFormat="1" ht="14" customHeight="1" spans="1:3">
      <c r="A501" s="117">
        <v>21015</v>
      </c>
      <c r="B501" s="118" t="s">
        <v>679</v>
      </c>
      <c r="C501" s="119">
        <f>SUM(C502:C506)</f>
        <v>720.2</v>
      </c>
    </row>
    <row r="502" s="108" customFormat="1" ht="14" customHeight="1" spans="1:3">
      <c r="A502" s="117">
        <v>2101501</v>
      </c>
      <c r="B502" s="118" t="s">
        <v>309</v>
      </c>
      <c r="C502" s="119">
        <v>694.2</v>
      </c>
    </row>
    <row r="503" s="108" customFormat="1" ht="14" customHeight="1" spans="1:3">
      <c r="A503" s="117">
        <v>2101502</v>
      </c>
      <c r="B503" s="118" t="s">
        <v>310</v>
      </c>
      <c r="C503" s="119"/>
    </row>
    <row r="504" s="108" customFormat="1" ht="14" customHeight="1" spans="1:3">
      <c r="A504" s="117">
        <v>2101503</v>
      </c>
      <c r="B504" s="118" t="s">
        <v>346</v>
      </c>
      <c r="C504" s="119"/>
    </row>
    <row r="505" s="108" customFormat="1" ht="14" customHeight="1" spans="1:3">
      <c r="A505" s="117">
        <v>2101550</v>
      </c>
      <c r="B505" s="118" t="s">
        <v>350</v>
      </c>
      <c r="C505" s="119"/>
    </row>
    <row r="506" s="108" customFormat="1" ht="14" customHeight="1" spans="1:3">
      <c r="A506" s="117">
        <v>2101599</v>
      </c>
      <c r="B506" s="118" t="s">
        <v>680</v>
      </c>
      <c r="C506" s="122">
        <v>26</v>
      </c>
    </row>
    <row r="507" s="108" customFormat="1" ht="14" customHeight="1" spans="1:3">
      <c r="A507" s="117">
        <v>21016</v>
      </c>
      <c r="B507" s="118" t="s">
        <v>681</v>
      </c>
      <c r="C507" s="119"/>
    </row>
    <row r="508" s="108" customFormat="1" ht="14" customHeight="1" spans="1:3">
      <c r="A508" s="117">
        <v>21099</v>
      </c>
      <c r="B508" s="130" t="s">
        <v>682</v>
      </c>
      <c r="C508" s="122">
        <v>199</v>
      </c>
    </row>
    <row r="509" s="108" customFormat="1" ht="14" customHeight="1" spans="1:3">
      <c r="A509" s="117">
        <v>211</v>
      </c>
      <c r="B509" s="130" t="s">
        <v>683</v>
      </c>
      <c r="C509" s="119">
        <f>C510+C516+C520+C529+C533+C540+C546+C549+C552+C553+C554+C560+C561+C562+C567</f>
        <v>453.46</v>
      </c>
    </row>
    <row r="510" s="108" customFormat="1" ht="14" customHeight="1" spans="1:3">
      <c r="A510" s="117">
        <v>21101</v>
      </c>
      <c r="B510" s="130" t="s">
        <v>684</v>
      </c>
      <c r="C510" s="119">
        <f>SUM(C511:C515)</f>
        <v>86.66</v>
      </c>
    </row>
    <row r="511" s="108" customFormat="1" ht="14" customHeight="1" spans="1:3">
      <c r="A511" s="117">
        <v>2110101</v>
      </c>
      <c r="B511" s="130" t="s">
        <v>309</v>
      </c>
      <c r="C511" s="119">
        <v>86.66</v>
      </c>
    </row>
    <row r="512" s="108" customFormat="1" ht="14" customHeight="1" spans="1:3">
      <c r="A512" s="117">
        <v>2110102</v>
      </c>
      <c r="B512" s="130" t="s">
        <v>310</v>
      </c>
      <c r="C512" s="119"/>
    </row>
    <row r="513" s="108" customFormat="1" ht="14" customHeight="1" spans="1:3">
      <c r="A513" s="117">
        <v>2110103</v>
      </c>
      <c r="B513" s="130" t="s">
        <v>346</v>
      </c>
      <c r="C513" s="119"/>
    </row>
    <row r="514" s="108" customFormat="1" ht="14" customHeight="1" spans="1:3">
      <c r="A514" s="117">
        <v>2110104</v>
      </c>
      <c r="B514" s="130" t="s">
        <v>685</v>
      </c>
      <c r="C514" s="119"/>
    </row>
    <row r="515" s="108" customFormat="1" ht="14" customHeight="1" spans="1:3">
      <c r="A515" s="117">
        <v>2110199</v>
      </c>
      <c r="B515" s="130" t="s">
        <v>686</v>
      </c>
      <c r="C515" s="119"/>
    </row>
    <row r="516" s="108" customFormat="1" ht="14" customHeight="1" spans="1:3">
      <c r="A516" s="117">
        <v>21102</v>
      </c>
      <c r="B516" s="130" t="s">
        <v>687</v>
      </c>
      <c r="C516" s="119">
        <f>SUM(C517:C519)</f>
        <v>0</v>
      </c>
    </row>
    <row r="517" s="108" customFormat="1" ht="14" customHeight="1" spans="1:3">
      <c r="A517" s="117">
        <v>2110203</v>
      </c>
      <c r="B517" s="130" t="s">
        <v>688</v>
      </c>
      <c r="C517" s="119"/>
    </row>
    <row r="518" s="108" customFormat="1" ht="14" customHeight="1" spans="1:3">
      <c r="A518" s="117">
        <v>2110204</v>
      </c>
      <c r="B518" s="130" t="s">
        <v>689</v>
      </c>
      <c r="C518" s="119"/>
    </row>
    <row r="519" s="108" customFormat="1" ht="14" customHeight="1" spans="1:3">
      <c r="A519" s="117">
        <v>2110299</v>
      </c>
      <c r="B519" s="130" t="s">
        <v>690</v>
      </c>
      <c r="C519" s="119"/>
    </row>
    <row r="520" s="108" customFormat="1" ht="14" customHeight="1" spans="1:3">
      <c r="A520" s="117">
        <v>21103</v>
      </c>
      <c r="B520" s="130" t="s">
        <v>691</v>
      </c>
      <c r="C520" s="119">
        <f>SUM(C521:C528)</f>
        <v>259</v>
      </c>
    </row>
    <row r="521" s="108" customFormat="1" ht="14" customHeight="1" spans="1:3">
      <c r="A521" s="117">
        <v>2110301</v>
      </c>
      <c r="B521" s="130" t="s">
        <v>692</v>
      </c>
      <c r="C521" s="122">
        <v>259</v>
      </c>
    </row>
    <row r="522" s="108" customFormat="1" ht="14" customHeight="1" spans="1:3">
      <c r="A522" s="117">
        <v>2110302</v>
      </c>
      <c r="B522" s="130" t="s">
        <v>693</v>
      </c>
      <c r="C522" s="119"/>
    </row>
    <row r="523" s="108" customFormat="1" ht="14" customHeight="1" spans="1:3">
      <c r="A523" s="117">
        <v>2110303</v>
      </c>
      <c r="B523" s="130" t="s">
        <v>694</v>
      </c>
      <c r="C523" s="119"/>
    </row>
    <row r="524" s="108" customFormat="1" ht="14" customHeight="1" spans="1:3">
      <c r="A524" s="117">
        <v>2110304</v>
      </c>
      <c r="B524" s="130" t="s">
        <v>695</v>
      </c>
      <c r="C524" s="119"/>
    </row>
    <row r="525" s="108" customFormat="1" ht="14" customHeight="1" spans="1:3">
      <c r="A525" s="117">
        <v>2110305</v>
      </c>
      <c r="B525" s="130" t="s">
        <v>696</v>
      </c>
      <c r="C525" s="119"/>
    </row>
    <row r="526" s="108" customFormat="1" ht="14" customHeight="1" spans="1:3">
      <c r="A526" s="117">
        <v>2110306</v>
      </c>
      <c r="B526" s="130" t="s">
        <v>697</v>
      </c>
      <c r="C526" s="119"/>
    </row>
    <row r="527" s="108" customFormat="1" ht="14" customHeight="1" spans="1:3">
      <c r="A527" s="117">
        <v>2110307</v>
      </c>
      <c r="B527" s="130" t="s">
        <v>698</v>
      </c>
      <c r="C527" s="119"/>
    </row>
    <row r="528" s="108" customFormat="1" ht="14" customHeight="1" spans="1:3">
      <c r="A528" s="117">
        <v>2110399</v>
      </c>
      <c r="B528" s="130" t="s">
        <v>699</v>
      </c>
      <c r="C528" s="119"/>
    </row>
    <row r="529" s="108" customFormat="1" ht="14" customHeight="1" spans="1:3">
      <c r="A529" s="117">
        <v>21104</v>
      </c>
      <c r="B529" s="130" t="s">
        <v>700</v>
      </c>
      <c r="C529" s="119">
        <f>SUM(C530:C532)</f>
        <v>107.8</v>
      </c>
    </row>
    <row r="530" s="108" customFormat="1" ht="14" customHeight="1" spans="1:3">
      <c r="A530" s="117">
        <v>2110401</v>
      </c>
      <c r="B530" s="130" t="s">
        <v>701</v>
      </c>
      <c r="C530" s="122">
        <v>107.8</v>
      </c>
    </row>
    <row r="531" s="108" customFormat="1" ht="14" customHeight="1" spans="1:3">
      <c r="A531" s="117">
        <v>2110402</v>
      </c>
      <c r="B531" s="130" t="s">
        <v>702</v>
      </c>
      <c r="C531" s="119"/>
    </row>
    <row r="532" s="108" customFormat="1" ht="14" customHeight="1" spans="1:3">
      <c r="A532" s="117">
        <v>2110499</v>
      </c>
      <c r="B532" s="130" t="s">
        <v>703</v>
      </c>
      <c r="C532" s="119"/>
    </row>
    <row r="533" s="108" customFormat="1" ht="14" customHeight="1" spans="1:3">
      <c r="A533" s="117">
        <v>21105</v>
      </c>
      <c r="B533" s="130" t="s">
        <v>704</v>
      </c>
      <c r="C533" s="119">
        <f>SUM(C534:C539)</f>
        <v>0</v>
      </c>
    </row>
    <row r="534" s="108" customFormat="1" ht="14" customHeight="1" spans="1:3">
      <c r="A534" s="117">
        <v>2110501</v>
      </c>
      <c r="B534" s="130" t="s">
        <v>705</v>
      </c>
      <c r="C534" s="119"/>
    </row>
    <row r="535" s="108" customFormat="1" ht="14" customHeight="1" spans="1:3">
      <c r="A535" s="117">
        <v>2110502</v>
      </c>
      <c r="B535" s="130" t="s">
        <v>706</v>
      </c>
      <c r="C535" s="119"/>
    </row>
    <row r="536" s="108" customFormat="1" ht="14" customHeight="1" spans="1:3">
      <c r="A536" s="117">
        <v>2110503</v>
      </c>
      <c r="B536" s="130" t="s">
        <v>707</v>
      </c>
      <c r="C536" s="119"/>
    </row>
    <row r="537" s="108" customFormat="1" ht="14" customHeight="1" spans="1:3">
      <c r="A537" s="117">
        <v>2110506</v>
      </c>
      <c r="B537" s="130" t="s">
        <v>708</v>
      </c>
      <c r="C537" s="119"/>
    </row>
    <row r="538" s="108" customFormat="1" ht="14" customHeight="1" spans="1:3">
      <c r="A538" s="117">
        <v>2110507</v>
      </c>
      <c r="B538" s="130" t="s">
        <v>709</v>
      </c>
      <c r="C538" s="119"/>
    </row>
    <row r="539" s="108" customFormat="1" ht="14" customHeight="1" spans="1:3">
      <c r="A539" s="117">
        <v>2110599</v>
      </c>
      <c r="B539" s="130" t="s">
        <v>710</v>
      </c>
      <c r="C539" s="119"/>
    </row>
    <row r="540" s="108" customFormat="1" ht="14" customHeight="1" spans="1:3">
      <c r="A540" s="117">
        <v>21106</v>
      </c>
      <c r="B540" s="130" t="s">
        <v>711</v>
      </c>
      <c r="C540" s="119">
        <f>SUM(C541:C545)</f>
        <v>0</v>
      </c>
    </row>
    <row r="541" s="108" customFormat="1" ht="14" customHeight="1" spans="1:3">
      <c r="A541" s="117">
        <v>2110602</v>
      </c>
      <c r="B541" s="130" t="s">
        <v>712</v>
      </c>
      <c r="C541" s="119"/>
    </row>
    <row r="542" s="108" customFormat="1" ht="14" customHeight="1" spans="1:3">
      <c r="A542" s="117">
        <v>2110603</v>
      </c>
      <c r="B542" s="130" t="s">
        <v>713</v>
      </c>
      <c r="C542" s="119"/>
    </row>
    <row r="543" s="108" customFormat="1" ht="14" customHeight="1" spans="1:3">
      <c r="A543" s="117">
        <v>2110604</v>
      </c>
      <c r="B543" s="130" t="s">
        <v>714</v>
      </c>
      <c r="C543" s="119"/>
    </row>
    <row r="544" s="108" customFormat="1" ht="14" customHeight="1" spans="1:3">
      <c r="A544" s="117">
        <v>2110605</v>
      </c>
      <c r="B544" s="130" t="s">
        <v>715</v>
      </c>
      <c r="C544" s="119"/>
    </row>
    <row r="545" s="108" customFormat="1" ht="14" customHeight="1" spans="1:3">
      <c r="A545" s="117">
        <v>2110699</v>
      </c>
      <c r="B545" s="130" t="s">
        <v>716</v>
      </c>
      <c r="C545" s="119"/>
    </row>
    <row r="546" s="108" customFormat="1" ht="14" customHeight="1" spans="1:3">
      <c r="A546" s="117">
        <v>21107</v>
      </c>
      <c r="B546" s="130" t="s">
        <v>717</v>
      </c>
      <c r="C546" s="119">
        <f>SUM(C547:C548)</f>
        <v>0</v>
      </c>
    </row>
    <row r="547" s="108" customFormat="1" ht="14" customHeight="1" spans="1:3">
      <c r="A547" s="117">
        <v>2110704</v>
      </c>
      <c r="B547" s="130" t="s">
        <v>718</v>
      </c>
      <c r="C547" s="119"/>
    </row>
    <row r="548" s="108" customFormat="1" ht="14" customHeight="1" spans="1:3">
      <c r="A548" s="117">
        <v>2110799</v>
      </c>
      <c r="B548" s="130" t="s">
        <v>719</v>
      </c>
      <c r="C548" s="119"/>
    </row>
    <row r="549" s="108" customFormat="1" ht="14" customHeight="1" spans="1:3">
      <c r="A549" s="117">
        <v>21108</v>
      </c>
      <c r="B549" s="130" t="s">
        <v>720</v>
      </c>
      <c r="C549" s="119">
        <f>SUM(C550:C551)</f>
        <v>0</v>
      </c>
    </row>
    <row r="550" s="108" customFormat="1" ht="14" customHeight="1" spans="1:3">
      <c r="A550" s="117">
        <v>2110804</v>
      </c>
      <c r="B550" s="130" t="s">
        <v>721</v>
      </c>
      <c r="C550" s="119"/>
    </row>
    <row r="551" s="108" customFormat="1" ht="14" customHeight="1" spans="1:3">
      <c r="A551" s="117">
        <v>2110899</v>
      </c>
      <c r="B551" s="130" t="s">
        <v>722</v>
      </c>
      <c r="C551" s="119"/>
    </row>
    <row r="552" s="108" customFormat="1" ht="14" customHeight="1" spans="1:3">
      <c r="A552" s="117">
        <v>21109</v>
      </c>
      <c r="B552" s="130" t="s">
        <v>723</v>
      </c>
      <c r="C552" s="119"/>
    </row>
    <row r="553" s="108" customFormat="1" ht="14" customHeight="1" spans="1:3">
      <c r="A553" s="117">
        <v>21110</v>
      </c>
      <c r="B553" s="130" t="s">
        <v>724</v>
      </c>
      <c r="C553" s="119"/>
    </row>
    <row r="554" s="108" customFormat="1" ht="14" customHeight="1" spans="1:3">
      <c r="A554" s="117">
        <v>21111</v>
      </c>
      <c r="B554" s="130" t="s">
        <v>725</v>
      </c>
      <c r="C554" s="119">
        <f>SUM(C555:C559)</f>
        <v>0</v>
      </c>
    </row>
    <row r="555" s="108" customFormat="1" ht="14" customHeight="1" spans="1:3">
      <c r="A555" s="117">
        <v>2111101</v>
      </c>
      <c r="B555" s="130" t="s">
        <v>726</v>
      </c>
      <c r="C555" s="119"/>
    </row>
    <row r="556" s="108" customFormat="1" ht="14" customHeight="1" spans="1:3">
      <c r="A556" s="117">
        <v>2111102</v>
      </c>
      <c r="B556" s="130" t="s">
        <v>727</v>
      </c>
      <c r="C556" s="119"/>
    </row>
    <row r="557" s="108" customFormat="1" ht="14" customHeight="1" spans="1:3">
      <c r="A557" s="117">
        <v>2111103</v>
      </c>
      <c r="B557" s="130" t="s">
        <v>728</v>
      </c>
      <c r="C557" s="119"/>
    </row>
    <row r="558" s="108" customFormat="1" ht="14" customHeight="1" spans="1:3">
      <c r="A558" s="117">
        <v>2111104</v>
      </c>
      <c r="B558" s="130" t="s">
        <v>729</v>
      </c>
      <c r="C558" s="119"/>
    </row>
    <row r="559" s="108" customFormat="1" ht="14" customHeight="1" spans="1:3">
      <c r="A559" s="117">
        <v>2111199</v>
      </c>
      <c r="B559" s="130" t="s">
        <v>730</v>
      </c>
      <c r="C559" s="119"/>
    </row>
    <row r="560" s="108" customFormat="1" ht="14" customHeight="1" spans="1:3">
      <c r="A560" s="117">
        <v>21112</v>
      </c>
      <c r="B560" s="130" t="s">
        <v>731</v>
      </c>
      <c r="C560" s="119"/>
    </row>
    <row r="561" s="108" customFormat="1" ht="14" customHeight="1" spans="1:3">
      <c r="A561" s="117">
        <v>21113</v>
      </c>
      <c r="B561" s="130" t="s">
        <v>732</v>
      </c>
      <c r="C561" s="119"/>
    </row>
    <row r="562" s="108" customFormat="1" ht="14" customHeight="1" spans="1:3">
      <c r="A562" s="117">
        <v>21114</v>
      </c>
      <c r="B562" s="130" t="s">
        <v>733</v>
      </c>
      <c r="C562" s="119">
        <f>SUM(C563:C566)</f>
        <v>0</v>
      </c>
    </row>
    <row r="563" s="108" customFormat="1" ht="14" customHeight="1" spans="1:3">
      <c r="A563" s="117">
        <v>2111401</v>
      </c>
      <c r="B563" s="130" t="s">
        <v>309</v>
      </c>
      <c r="C563" s="119"/>
    </row>
    <row r="564" s="108" customFormat="1" ht="14" customHeight="1" spans="1:3">
      <c r="A564" s="117">
        <v>2111402</v>
      </c>
      <c r="B564" s="130" t="s">
        <v>310</v>
      </c>
      <c r="C564" s="119"/>
    </row>
    <row r="565" s="108" customFormat="1" ht="14" customHeight="1" spans="1:3">
      <c r="A565" s="117">
        <v>2111403</v>
      </c>
      <c r="B565" s="130" t="s">
        <v>346</v>
      </c>
      <c r="C565" s="119"/>
    </row>
    <row r="566" s="108" customFormat="1" ht="14" customHeight="1" spans="1:3">
      <c r="A566" s="117">
        <v>2111499</v>
      </c>
      <c r="B566" s="130" t="s">
        <v>734</v>
      </c>
      <c r="C566" s="119"/>
    </row>
    <row r="567" s="108" customFormat="1" ht="14" customHeight="1" spans="1:3">
      <c r="A567" s="117">
        <v>2119999</v>
      </c>
      <c r="B567" s="130" t="s">
        <v>735</v>
      </c>
      <c r="C567" s="119"/>
    </row>
    <row r="568" s="108" customFormat="1" ht="14" customHeight="1" spans="1:3">
      <c r="A568" s="117">
        <v>212</v>
      </c>
      <c r="B568" s="130" t="s">
        <v>736</v>
      </c>
      <c r="C568" s="119">
        <f>C569+C575+C576+C579+C580+C581</f>
        <v>4084.63</v>
      </c>
    </row>
    <row r="569" s="108" customFormat="1" ht="14" customHeight="1" spans="1:3">
      <c r="A569" s="117">
        <v>21201</v>
      </c>
      <c r="B569" s="130" t="s">
        <v>737</v>
      </c>
      <c r="C569" s="119">
        <f>SUM(C570:C574)</f>
        <v>4084.63</v>
      </c>
    </row>
    <row r="570" s="108" customFormat="1" ht="14" customHeight="1" spans="1:3">
      <c r="A570" s="117">
        <v>2120101</v>
      </c>
      <c r="B570" s="130" t="s">
        <v>309</v>
      </c>
      <c r="C570" s="119">
        <f>1823.33+2261.3</f>
        <v>4084.63</v>
      </c>
    </row>
    <row r="571" s="108" customFormat="1" ht="14" customHeight="1" spans="1:3">
      <c r="A571" s="117">
        <v>2120102</v>
      </c>
      <c r="B571" s="130" t="s">
        <v>310</v>
      </c>
      <c r="C571" s="119"/>
    </row>
    <row r="572" s="108" customFormat="1" ht="14" customHeight="1" spans="1:3">
      <c r="A572" s="117">
        <v>2120103</v>
      </c>
      <c r="B572" s="130" t="s">
        <v>346</v>
      </c>
      <c r="C572" s="119"/>
    </row>
    <row r="573" s="108" customFormat="1" ht="14" customHeight="1" spans="1:3">
      <c r="A573" s="117">
        <v>2120104</v>
      </c>
      <c r="B573" s="130" t="s">
        <v>738</v>
      </c>
      <c r="C573" s="119"/>
    </row>
    <row r="574" s="108" customFormat="1" ht="14" customHeight="1" spans="1:3">
      <c r="A574" s="117">
        <v>2120199</v>
      </c>
      <c r="B574" s="130" t="s">
        <v>739</v>
      </c>
      <c r="C574" s="119"/>
    </row>
    <row r="575" s="108" customFormat="1" ht="14" customHeight="1" spans="1:3">
      <c r="A575" s="117">
        <v>21202</v>
      </c>
      <c r="B575" s="130" t="s">
        <v>740</v>
      </c>
      <c r="C575" s="119"/>
    </row>
    <row r="576" s="108" customFormat="1" ht="14" customHeight="1" spans="1:3">
      <c r="A576" s="117">
        <v>21203</v>
      </c>
      <c r="B576" s="130" t="s">
        <v>741</v>
      </c>
      <c r="C576" s="119">
        <f>SUM(C577:C578)</f>
        <v>0</v>
      </c>
    </row>
    <row r="577" s="108" customFormat="1" ht="14" customHeight="1" spans="1:3">
      <c r="A577" s="117">
        <v>2120303</v>
      </c>
      <c r="B577" s="130" t="s">
        <v>742</v>
      </c>
      <c r="C577" s="119"/>
    </row>
    <row r="578" s="108" customFormat="1" ht="14" customHeight="1" spans="1:3">
      <c r="A578" s="117">
        <v>2120399</v>
      </c>
      <c r="B578" s="130" t="s">
        <v>743</v>
      </c>
      <c r="C578" s="119"/>
    </row>
    <row r="579" s="108" customFormat="1" ht="14" customHeight="1" spans="1:3">
      <c r="A579" s="117">
        <v>21205</v>
      </c>
      <c r="B579" s="130" t="s">
        <v>744</v>
      </c>
      <c r="C579" s="119"/>
    </row>
    <row r="580" s="108" customFormat="1" ht="14" customHeight="1" spans="1:3">
      <c r="A580" s="117">
        <v>21206</v>
      </c>
      <c r="B580" s="130" t="s">
        <v>745</v>
      </c>
      <c r="C580" s="119"/>
    </row>
    <row r="581" s="108" customFormat="1" ht="14" customHeight="1" spans="1:3">
      <c r="A581" s="117">
        <v>21299</v>
      </c>
      <c r="B581" s="130" t="s">
        <v>746</v>
      </c>
      <c r="C581" s="119"/>
    </row>
    <row r="582" s="108" customFormat="1" ht="14" customHeight="1" spans="1:3">
      <c r="A582" s="117">
        <v>213</v>
      </c>
      <c r="B582" s="130" t="s">
        <v>747</v>
      </c>
      <c r="C582" s="119">
        <f>C583+C602+C609+C616+C627+C634+C640+C643</f>
        <v>45308.61</v>
      </c>
    </row>
    <row r="583" s="108" customFormat="1" ht="14" customHeight="1" spans="1:3">
      <c r="A583" s="117">
        <v>21301</v>
      </c>
      <c r="B583" s="130" t="s">
        <v>748</v>
      </c>
      <c r="C583" s="119">
        <f>SUM(C584:C601)</f>
        <v>24982.4</v>
      </c>
    </row>
    <row r="584" s="108" customFormat="1" ht="14" customHeight="1" spans="1:3">
      <c r="A584" s="117">
        <v>2130101</v>
      </c>
      <c r="B584" s="130" t="s">
        <v>309</v>
      </c>
      <c r="C584" s="119">
        <f>6391.17+5700.59</f>
        <v>12091.76</v>
      </c>
    </row>
    <row r="585" s="108" customFormat="1" ht="14" customHeight="1" spans="1:3">
      <c r="A585" s="117">
        <v>2130102</v>
      </c>
      <c r="B585" s="130" t="s">
        <v>310</v>
      </c>
      <c r="C585" s="119"/>
    </row>
    <row r="586" s="108" customFormat="1" ht="14" customHeight="1" spans="1:3">
      <c r="A586" s="117">
        <v>2130103</v>
      </c>
      <c r="B586" s="130" t="s">
        <v>346</v>
      </c>
      <c r="C586" s="119"/>
    </row>
    <row r="587" s="108" customFormat="1" ht="14" customHeight="1" spans="1:3">
      <c r="A587" s="117">
        <v>2130104</v>
      </c>
      <c r="B587" s="130" t="s">
        <v>350</v>
      </c>
      <c r="C587" s="119">
        <v>1522.03</v>
      </c>
    </row>
    <row r="588" s="108" customFormat="1" ht="14" customHeight="1" spans="1:3">
      <c r="A588" s="117">
        <v>2130105</v>
      </c>
      <c r="B588" s="130" t="s">
        <v>749</v>
      </c>
      <c r="C588" s="119"/>
    </row>
    <row r="589" s="108" customFormat="1" ht="14" customHeight="1" spans="1:3">
      <c r="A589" s="117">
        <v>2130106</v>
      </c>
      <c r="B589" s="130" t="s">
        <v>750</v>
      </c>
      <c r="C589" s="119"/>
    </row>
    <row r="590" s="108" customFormat="1" ht="14" customHeight="1" spans="1:3">
      <c r="A590" s="117">
        <v>2130108</v>
      </c>
      <c r="B590" s="130" t="s">
        <v>751</v>
      </c>
      <c r="C590" s="122">
        <v>130.94</v>
      </c>
    </row>
    <row r="591" s="108" customFormat="1" ht="14" customHeight="1" spans="1:3">
      <c r="A591" s="117">
        <v>2130109</v>
      </c>
      <c r="B591" s="130" t="s">
        <v>752</v>
      </c>
      <c r="C591" s="122">
        <v>6</v>
      </c>
    </row>
    <row r="592" s="108" customFormat="1" ht="14" customHeight="1" spans="1:3">
      <c r="A592" s="117">
        <v>2130122</v>
      </c>
      <c r="B592" s="130" t="s">
        <v>753</v>
      </c>
      <c r="C592" s="122">
        <v>2735</v>
      </c>
    </row>
    <row r="593" s="108" customFormat="1" ht="14" customHeight="1" spans="1:3">
      <c r="A593" s="117">
        <v>2130124</v>
      </c>
      <c r="B593" s="130" t="s">
        <v>754</v>
      </c>
      <c r="C593" s="122">
        <v>20</v>
      </c>
    </row>
    <row r="594" s="108" customFormat="1" ht="14" customHeight="1" spans="1:3">
      <c r="A594" s="117">
        <v>2130125</v>
      </c>
      <c r="B594" s="130" t="s">
        <v>755</v>
      </c>
      <c r="C594" s="119"/>
    </row>
    <row r="595" s="108" customFormat="1" ht="14" customHeight="1" spans="1:3">
      <c r="A595" s="117">
        <v>2130126</v>
      </c>
      <c r="B595" s="130" t="s">
        <v>756</v>
      </c>
      <c r="C595" s="119"/>
    </row>
    <row r="596" s="108" customFormat="1" ht="14" customHeight="1" spans="1:3">
      <c r="A596" s="117">
        <v>2130135</v>
      </c>
      <c r="B596" s="130" t="s">
        <v>757</v>
      </c>
      <c r="C596" s="122">
        <v>218.87</v>
      </c>
    </row>
    <row r="597" s="108" customFormat="1" ht="14" customHeight="1" spans="1:3">
      <c r="A597" s="117">
        <v>2130142</v>
      </c>
      <c r="B597" s="130" t="s">
        <v>758</v>
      </c>
      <c r="C597" s="119"/>
    </row>
    <row r="598" s="108" customFormat="1" ht="14" customHeight="1" spans="1:3">
      <c r="A598" s="117">
        <v>2130148</v>
      </c>
      <c r="B598" s="130" t="s">
        <v>759</v>
      </c>
      <c r="C598" s="119"/>
    </row>
    <row r="599" s="108" customFormat="1" ht="14" customHeight="1" spans="1:3">
      <c r="A599" s="117">
        <v>2130152</v>
      </c>
      <c r="B599" s="130" t="s">
        <v>760</v>
      </c>
      <c r="C599" s="122">
        <v>10.8</v>
      </c>
    </row>
    <row r="600" s="108" customFormat="1" ht="14" customHeight="1" spans="1:3">
      <c r="A600" s="117">
        <v>2130153</v>
      </c>
      <c r="B600" s="130" t="s">
        <v>761</v>
      </c>
      <c r="C600" s="122">
        <v>866</v>
      </c>
    </row>
    <row r="601" s="108" customFormat="1" ht="14" customHeight="1" spans="1:3">
      <c r="A601" s="117">
        <v>2130199</v>
      </c>
      <c r="B601" s="130" t="s">
        <v>762</v>
      </c>
      <c r="C601" s="122">
        <f>6881+500</f>
        <v>7381</v>
      </c>
    </row>
    <row r="602" s="108" customFormat="1" ht="14" customHeight="1" spans="1:3">
      <c r="A602" s="117">
        <v>21302</v>
      </c>
      <c r="B602" s="130" t="s">
        <v>763</v>
      </c>
      <c r="C602" s="119">
        <f>SUM(C603:C608)</f>
        <v>2927</v>
      </c>
    </row>
    <row r="603" s="108" customFormat="1" ht="14" customHeight="1" spans="1:3">
      <c r="A603" s="117">
        <v>2130201</v>
      </c>
      <c r="B603" s="130" t="s">
        <v>309</v>
      </c>
      <c r="C603" s="119">
        <v>371.18</v>
      </c>
    </row>
    <row r="604" s="108" customFormat="1" ht="14" customHeight="1" spans="1:3">
      <c r="A604" s="117">
        <v>2130202</v>
      </c>
      <c r="B604" s="130" t="s">
        <v>310</v>
      </c>
      <c r="C604" s="119"/>
    </row>
    <row r="605" s="108" customFormat="1" ht="14" customHeight="1" spans="1:3">
      <c r="A605" s="117">
        <v>2130203</v>
      </c>
      <c r="B605" s="130" t="s">
        <v>346</v>
      </c>
      <c r="C605" s="119"/>
    </row>
    <row r="606" s="108" customFormat="1" ht="14" customHeight="1" spans="1:3">
      <c r="A606" s="117">
        <v>2130204</v>
      </c>
      <c r="B606" s="130" t="s">
        <v>764</v>
      </c>
      <c r="C606" s="119">
        <v>2366.27</v>
      </c>
    </row>
    <row r="607" s="108" customFormat="1" ht="14" customHeight="1" spans="1:3">
      <c r="A607" s="117">
        <v>2130205</v>
      </c>
      <c r="B607" s="130" t="s">
        <v>765</v>
      </c>
      <c r="C607" s="119"/>
    </row>
    <row r="608" s="108" customFormat="1" ht="14" customHeight="1" spans="1:3">
      <c r="A608" s="117">
        <v>2130299</v>
      </c>
      <c r="B608" s="130" t="s">
        <v>766</v>
      </c>
      <c r="C608" s="122">
        <f>10+179.55</f>
        <v>189.55</v>
      </c>
    </row>
    <row r="609" s="108" customFormat="1" ht="14" customHeight="1" spans="1:3">
      <c r="A609" s="117">
        <v>21303</v>
      </c>
      <c r="B609" s="130" t="s">
        <v>767</v>
      </c>
      <c r="C609" s="119">
        <f>SUM(C610:C615)</f>
        <v>1107.21</v>
      </c>
    </row>
    <row r="610" s="108" customFormat="1" ht="14" customHeight="1" spans="1:3">
      <c r="A610" s="117">
        <v>2130301</v>
      </c>
      <c r="B610" s="130" t="s">
        <v>309</v>
      </c>
      <c r="C610" s="119">
        <v>795.4</v>
      </c>
    </row>
    <row r="611" s="108" customFormat="1" ht="14" customHeight="1" spans="1:3">
      <c r="A611" s="117">
        <v>2130302</v>
      </c>
      <c r="B611" s="130" t="s">
        <v>310</v>
      </c>
      <c r="C611" s="119"/>
    </row>
    <row r="612" s="108" customFormat="1" ht="14" customHeight="1" spans="1:3">
      <c r="A612" s="117">
        <v>2130303</v>
      </c>
      <c r="B612" s="130" t="s">
        <v>346</v>
      </c>
      <c r="C612" s="119"/>
    </row>
    <row r="613" s="108" customFormat="1" ht="14" customHeight="1" spans="1:3">
      <c r="A613" s="117">
        <v>2130304</v>
      </c>
      <c r="B613" s="130" t="s">
        <v>768</v>
      </c>
      <c r="C613" s="119"/>
    </row>
    <row r="614" s="108" customFormat="1" ht="14" customHeight="1" spans="1:3">
      <c r="A614" s="117">
        <v>2130305</v>
      </c>
      <c r="B614" s="130" t="s">
        <v>769</v>
      </c>
      <c r="C614" s="119"/>
    </row>
    <row r="615" s="108" customFormat="1" ht="14" customHeight="1" spans="1:3">
      <c r="A615" s="117">
        <v>2130399</v>
      </c>
      <c r="B615" s="130" t="s">
        <v>770</v>
      </c>
      <c r="C615" s="119">
        <v>311.81</v>
      </c>
    </row>
    <row r="616" s="108" customFormat="1" ht="14" customHeight="1" spans="1:3">
      <c r="A616" s="117">
        <v>21305</v>
      </c>
      <c r="B616" s="130" t="s">
        <v>771</v>
      </c>
      <c r="C616" s="119">
        <f>SUM(C617:C626)</f>
        <v>10156</v>
      </c>
    </row>
    <row r="617" s="108" customFormat="1" ht="14" customHeight="1" spans="1:3">
      <c r="A617" s="117">
        <v>2130501</v>
      </c>
      <c r="B617" s="130" t="s">
        <v>309</v>
      </c>
      <c r="C617" s="119"/>
    </row>
    <row r="618" s="108" customFormat="1" ht="14" customHeight="1" spans="1:3">
      <c r="A618" s="117">
        <v>2130502</v>
      </c>
      <c r="B618" s="130" t="s">
        <v>310</v>
      </c>
      <c r="C618" s="119"/>
    </row>
    <row r="619" s="108" customFormat="1" ht="14" customHeight="1" spans="1:3">
      <c r="A619" s="117">
        <v>2130503</v>
      </c>
      <c r="B619" s="130" t="s">
        <v>346</v>
      </c>
      <c r="C619" s="119"/>
    </row>
    <row r="620" s="108" customFormat="1" ht="14" customHeight="1" spans="1:3">
      <c r="A620" s="117">
        <v>2130504</v>
      </c>
      <c r="B620" s="130" t="s">
        <v>772</v>
      </c>
      <c r="C620" s="119"/>
    </row>
    <row r="621" s="108" customFormat="1" ht="14" customHeight="1" spans="1:3">
      <c r="A621" s="117">
        <v>2130505</v>
      </c>
      <c r="B621" s="130" t="s">
        <v>773</v>
      </c>
      <c r="C621" s="119"/>
    </row>
    <row r="622" s="108" customFormat="1" ht="14" customHeight="1" spans="1:3">
      <c r="A622" s="117">
        <v>2130506</v>
      </c>
      <c r="B622" s="130" t="s">
        <v>774</v>
      </c>
      <c r="C622" s="119"/>
    </row>
    <row r="623" s="108" customFormat="1" ht="14" customHeight="1" spans="1:3">
      <c r="A623" s="117">
        <v>2130507</v>
      </c>
      <c r="B623" s="130" t="s">
        <v>775</v>
      </c>
      <c r="C623" s="119"/>
    </row>
    <row r="624" s="108" customFormat="1" ht="14" customHeight="1" spans="1:3">
      <c r="A624" s="117">
        <v>2130508</v>
      </c>
      <c r="B624" s="130" t="s">
        <v>776</v>
      </c>
      <c r="C624" s="119"/>
    </row>
    <row r="625" s="108" customFormat="1" ht="14" customHeight="1" spans="1:3">
      <c r="A625" s="117">
        <v>2130550</v>
      </c>
      <c r="B625" s="130" t="s">
        <v>350</v>
      </c>
      <c r="C625" s="119"/>
    </row>
    <row r="626" s="108" customFormat="1" ht="14" customHeight="1" spans="1:3">
      <c r="A626" s="117">
        <v>2130599</v>
      </c>
      <c r="B626" s="130" t="s">
        <v>777</v>
      </c>
      <c r="C626" s="122">
        <v>10156</v>
      </c>
    </row>
    <row r="627" s="108" customFormat="1" ht="14" customHeight="1" spans="1:3">
      <c r="A627" s="117">
        <v>21307</v>
      </c>
      <c r="B627" s="130" t="s">
        <v>778</v>
      </c>
      <c r="C627" s="119">
        <f>SUM(C628:C633)</f>
        <v>788</v>
      </c>
    </row>
    <row r="628" s="108" customFormat="1" ht="14" customHeight="1" spans="1:3">
      <c r="A628" s="117">
        <v>2130701</v>
      </c>
      <c r="B628" s="130" t="s">
        <v>779</v>
      </c>
      <c r="C628" s="119"/>
    </row>
    <row r="629" s="108" customFormat="1" ht="14" customHeight="1" spans="1:3">
      <c r="A629" s="117">
        <v>2130704</v>
      </c>
      <c r="B629" s="130" t="s">
        <v>780</v>
      </c>
      <c r="C629" s="119"/>
    </row>
    <row r="630" s="108" customFormat="1" ht="14" customHeight="1" spans="1:3">
      <c r="A630" s="117">
        <v>2130705</v>
      </c>
      <c r="B630" s="130" t="s">
        <v>781</v>
      </c>
      <c r="C630" s="119"/>
    </row>
    <row r="631" s="108" customFormat="1" ht="14" customHeight="1" spans="1:3">
      <c r="A631" s="117">
        <v>2130706</v>
      </c>
      <c r="B631" s="130" t="s">
        <v>782</v>
      </c>
      <c r="C631" s="119"/>
    </row>
    <row r="632" s="108" customFormat="1" ht="14" customHeight="1" spans="1:3">
      <c r="A632" s="117">
        <v>2130707</v>
      </c>
      <c r="B632" s="130" t="s">
        <v>783</v>
      </c>
      <c r="C632" s="122">
        <v>788</v>
      </c>
    </row>
    <row r="633" s="108" customFormat="1" ht="14" customHeight="1" spans="1:3">
      <c r="A633" s="117">
        <v>2130799</v>
      </c>
      <c r="B633" s="130" t="s">
        <v>784</v>
      </c>
      <c r="C633" s="122"/>
    </row>
    <row r="634" s="108" customFormat="1" ht="14" customHeight="1" spans="1:3">
      <c r="A634" s="117">
        <v>21308</v>
      </c>
      <c r="B634" s="130" t="s">
        <v>785</v>
      </c>
      <c r="C634" s="119">
        <f>SUM(C635:C639)</f>
        <v>5348</v>
      </c>
    </row>
    <row r="635" s="108" customFormat="1" ht="14" customHeight="1" spans="1:3">
      <c r="A635" s="117">
        <v>2130801</v>
      </c>
      <c r="B635" s="130" t="s">
        <v>786</v>
      </c>
      <c r="C635" s="119"/>
    </row>
    <row r="636" s="108" customFormat="1" ht="14" customHeight="1" spans="1:3">
      <c r="A636" s="117">
        <v>2130803</v>
      </c>
      <c r="B636" s="130" t="s">
        <v>787</v>
      </c>
      <c r="C636" s="122">
        <f>2841+1589</f>
        <v>4430</v>
      </c>
    </row>
    <row r="637" s="108" customFormat="1" ht="14" customHeight="1" spans="1:3">
      <c r="A637" s="117">
        <v>2130804</v>
      </c>
      <c r="B637" s="130" t="s">
        <v>788</v>
      </c>
      <c r="C637" s="119"/>
    </row>
    <row r="638" s="108" customFormat="1" ht="14" customHeight="1" spans="1:3">
      <c r="A638" s="117">
        <v>2130805</v>
      </c>
      <c r="B638" s="130" t="s">
        <v>789</v>
      </c>
      <c r="C638" s="119"/>
    </row>
    <row r="639" s="108" customFormat="1" ht="14" customHeight="1" spans="1:3">
      <c r="A639" s="117">
        <v>2130899</v>
      </c>
      <c r="B639" s="130" t="s">
        <v>790</v>
      </c>
      <c r="C639" s="122">
        <v>918</v>
      </c>
    </row>
    <row r="640" s="108" customFormat="1" ht="14" customHeight="1" spans="1:3">
      <c r="A640" s="117">
        <v>21309</v>
      </c>
      <c r="B640" s="130" t="s">
        <v>791</v>
      </c>
      <c r="C640" s="119">
        <f>SUM(C641:C642)</f>
        <v>0</v>
      </c>
    </row>
    <row r="641" s="108" customFormat="1" ht="14" customHeight="1" spans="1:3">
      <c r="A641" s="117">
        <v>2130901</v>
      </c>
      <c r="B641" s="130" t="s">
        <v>792</v>
      </c>
      <c r="C641" s="119"/>
    </row>
    <row r="642" s="108" customFormat="1" ht="14" customHeight="1" spans="1:3">
      <c r="A642" s="117">
        <v>2130999</v>
      </c>
      <c r="B642" s="130" t="s">
        <v>793</v>
      </c>
      <c r="C642" s="119"/>
    </row>
    <row r="643" s="108" customFormat="1" ht="14" customHeight="1" spans="1:3">
      <c r="A643" s="117">
        <v>21399</v>
      </c>
      <c r="B643" s="130" t="s">
        <v>794</v>
      </c>
      <c r="C643" s="119">
        <f>SUM(C644:C645)</f>
        <v>0</v>
      </c>
    </row>
    <row r="644" s="108" customFormat="1" ht="14" customHeight="1" spans="1:3">
      <c r="A644" s="117">
        <v>2139901</v>
      </c>
      <c r="B644" s="130" t="s">
        <v>795</v>
      </c>
      <c r="C644" s="119"/>
    </row>
    <row r="645" s="108" customFormat="1" ht="14" customHeight="1" spans="1:3">
      <c r="A645" s="117">
        <v>2139999</v>
      </c>
      <c r="B645" s="130" t="s">
        <v>796</v>
      </c>
      <c r="C645" s="119"/>
    </row>
    <row r="646" s="108" customFormat="1" ht="14" customHeight="1" spans="1:3">
      <c r="A646" s="117">
        <v>214</v>
      </c>
      <c r="B646" s="130" t="s">
        <v>797</v>
      </c>
      <c r="C646" s="119">
        <f>C647+C654+C664+C669+C676+C681</f>
        <v>2060.52</v>
      </c>
    </row>
    <row r="647" s="108" customFormat="1" ht="14" customHeight="1" spans="1:3">
      <c r="A647" s="117">
        <v>21401</v>
      </c>
      <c r="B647" s="130" t="s">
        <v>798</v>
      </c>
      <c r="C647" s="119">
        <f>SUM(C648:C653)</f>
        <v>2060.52</v>
      </c>
    </row>
    <row r="648" s="108" customFormat="1" ht="14" customHeight="1" spans="1:3">
      <c r="A648" s="117">
        <v>2140101</v>
      </c>
      <c r="B648" s="130" t="s">
        <v>309</v>
      </c>
      <c r="C648" s="119">
        <v>1826.52</v>
      </c>
    </row>
    <row r="649" s="108" customFormat="1" ht="14" customHeight="1" spans="1:3">
      <c r="A649" s="117">
        <v>2140102</v>
      </c>
      <c r="B649" s="130" t="s">
        <v>310</v>
      </c>
      <c r="C649" s="119"/>
    </row>
    <row r="650" s="108" customFormat="1" ht="14" customHeight="1" spans="1:3">
      <c r="A650" s="117">
        <v>2140103</v>
      </c>
      <c r="B650" s="130" t="s">
        <v>346</v>
      </c>
      <c r="C650" s="119"/>
    </row>
    <row r="651" s="108" customFormat="1" ht="14" customHeight="1" spans="1:3">
      <c r="A651" s="117">
        <v>2140104</v>
      </c>
      <c r="B651" s="130" t="s">
        <v>799</v>
      </c>
      <c r="C651" s="122">
        <v>234</v>
      </c>
    </row>
    <row r="652" s="108" customFormat="1" ht="14" customHeight="1" spans="1:3">
      <c r="A652" s="117">
        <v>2140106</v>
      </c>
      <c r="B652" s="130" t="s">
        <v>800</v>
      </c>
      <c r="C652" s="119"/>
    </row>
    <row r="653" s="108" customFormat="1" ht="14" customHeight="1" spans="1:3">
      <c r="A653" s="117">
        <v>2140199</v>
      </c>
      <c r="B653" s="130" t="s">
        <v>801</v>
      </c>
      <c r="C653" s="119"/>
    </row>
    <row r="654" s="108" customFormat="1" ht="14" customHeight="1" spans="1:3">
      <c r="A654" s="117">
        <v>21402</v>
      </c>
      <c r="B654" s="130" t="s">
        <v>802</v>
      </c>
      <c r="C654" s="119">
        <f>SUM(C655:C663)</f>
        <v>0</v>
      </c>
    </row>
    <row r="655" s="108" customFormat="1" ht="14" customHeight="1" spans="1:3">
      <c r="A655" s="117">
        <v>2140201</v>
      </c>
      <c r="B655" s="130" t="s">
        <v>309</v>
      </c>
      <c r="C655" s="119"/>
    </row>
    <row r="656" s="108" customFormat="1" ht="14" customHeight="1" spans="1:3">
      <c r="A656" s="117">
        <v>2140202</v>
      </c>
      <c r="B656" s="130" t="s">
        <v>310</v>
      </c>
      <c r="C656" s="119"/>
    </row>
    <row r="657" s="108" customFormat="1" ht="14" customHeight="1" spans="1:3">
      <c r="A657" s="117">
        <v>2140203</v>
      </c>
      <c r="B657" s="130" t="s">
        <v>346</v>
      </c>
      <c r="C657" s="119"/>
    </row>
    <row r="658" s="108" customFormat="1" ht="14" customHeight="1" spans="1:3">
      <c r="A658" s="117">
        <v>2140204</v>
      </c>
      <c r="B658" s="130" t="s">
        <v>803</v>
      </c>
      <c r="C658" s="119"/>
    </row>
    <row r="659" s="108" customFormat="1" ht="14" customHeight="1" spans="1:3">
      <c r="A659" s="117">
        <v>2140205</v>
      </c>
      <c r="B659" s="130" t="s">
        <v>804</v>
      </c>
      <c r="C659" s="119"/>
    </row>
    <row r="660" s="108" customFormat="1" ht="14" customHeight="1" spans="1:3">
      <c r="A660" s="117">
        <v>2140206</v>
      </c>
      <c r="B660" s="130" t="s">
        <v>805</v>
      </c>
      <c r="C660" s="119"/>
    </row>
    <row r="661" s="108" customFormat="1" ht="14" customHeight="1" spans="1:3">
      <c r="A661" s="117">
        <v>2140207</v>
      </c>
      <c r="B661" s="130" t="s">
        <v>806</v>
      </c>
      <c r="C661" s="119"/>
    </row>
    <row r="662" s="108" customFormat="1" ht="15" customHeight="1" spans="1:3">
      <c r="A662" s="117">
        <v>2140208</v>
      </c>
      <c r="B662" s="130" t="s">
        <v>807</v>
      </c>
      <c r="C662" s="119"/>
    </row>
    <row r="663" s="108" customFormat="1" ht="15" customHeight="1" spans="1:3">
      <c r="A663" s="117">
        <v>2140299</v>
      </c>
      <c r="B663" s="130" t="s">
        <v>808</v>
      </c>
      <c r="C663" s="119"/>
    </row>
    <row r="664" s="108" customFormat="1" ht="15" customHeight="1" spans="1:3">
      <c r="A664" s="117">
        <v>21403</v>
      </c>
      <c r="B664" s="130" t="s">
        <v>809</v>
      </c>
      <c r="C664" s="119">
        <f>SUM(C665:C668)</f>
        <v>0</v>
      </c>
    </row>
    <row r="665" s="108" customFormat="1" ht="15" customHeight="1" spans="1:3">
      <c r="A665" s="117">
        <v>2140301</v>
      </c>
      <c r="B665" s="130" t="s">
        <v>309</v>
      </c>
      <c r="C665" s="119"/>
    </row>
    <row r="666" s="108" customFormat="1" ht="15" customHeight="1" spans="1:3">
      <c r="A666" s="117">
        <v>2140302</v>
      </c>
      <c r="B666" s="130" t="s">
        <v>310</v>
      </c>
      <c r="C666" s="119"/>
    </row>
    <row r="667" s="108" customFormat="1" ht="15" customHeight="1" spans="1:3">
      <c r="A667" s="117">
        <v>2140303</v>
      </c>
      <c r="B667" s="130" t="s">
        <v>346</v>
      </c>
      <c r="C667" s="119"/>
    </row>
    <row r="668" s="108" customFormat="1" ht="15" customHeight="1" spans="1:3">
      <c r="A668" s="117">
        <v>2140399</v>
      </c>
      <c r="B668" s="130" t="s">
        <v>810</v>
      </c>
      <c r="C668" s="119"/>
    </row>
    <row r="669" s="108" customFormat="1" ht="15" customHeight="1" spans="1:3">
      <c r="A669" s="117">
        <v>21405</v>
      </c>
      <c r="B669" s="130" t="s">
        <v>811</v>
      </c>
      <c r="C669" s="119">
        <f>SUM(C670:C675)</f>
        <v>0</v>
      </c>
    </row>
    <row r="670" s="108" customFormat="1" ht="15" customHeight="1" spans="1:3">
      <c r="A670" s="117">
        <v>2140501</v>
      </c>
      <c r="B670" s="130" t="s">
        <v>309</v>
      </c>
      <c r="C670" s="119"/>
    </row>
    <row r="671" s="108" customFormat="1" ht="15" customHeight="1" spans="1:3">
      <c r="A671" s="117">
        <v>2140502</v>
      </c>
      <c r="B671" s="130" t="s">
        <v>310</v>
      </c>
      <c r="C671" s="119"/>
    </row>
    <row r="672" s="108" customFormat="1" ht="15" customHeight="1" spans="1:3">
      <c r="A672" s="117">
        <v>2140503</v>
      </c>
      <c r="B672" s="130" t="s">
        <v>346</v>
      </c>
      <c r="C672" s="119"/>
    </row>
    <row r="673" s="108" customFormat="1" ht="15" customHeight="1" spans="1:3">
      <c r="A673" s="117">
        <v>2140504</v>
      </c>
      <c r="B673" s="130" t="s">
        <v>807</v>
      </c>
      <c r="C673" s="119"/>
    </row>
    <row r="674" s="108" customFormat="1" ht="15" customHeight="1" spans="1:3">
      <c r="A674" s="117">
        <v>2140505</v>
      </c>
      <c r="B674" s="130" t="s">
        <v>812</v>
      </c>
      <c r="C674" s="119"/>
    </row>
    <row r="675" s="108" customFormat="1" ht="15" customHeight="1" spans="1:3">
      <c r="A675" s="117">
        <v>2140599</v>
      </c>
      <c r="B675" s="130" t="s">
        <v>813</v>
      </c>
      <c r="C675" s="119"/>
    </row>
    <row r="676" s="108" customFormat="1" ht="15" customHeight="1" spans="1:3">
      <c r="A676" s="117">
        <v>21406</v>
      </c>
      <c r="B676" s="130" t="s">
        <v>814</v>
      </c>
      <c r="C676" s="119">
        <f>SUM(C677:C680)</f>
        <v>0</v>
      </c>
    </row>
    <row r="677" s="108" customFormat="1" ht="15" customHeight="1" spans="1:3">
      <c r="A677" s="117">
        <v>2140601</v>
      </c>
      <c r="B677" s="130" t="s">
        <v>815</v>
      </c>
      <c r="C677" s="119"/>
    </row>
    <row r="678" s="108" customFormat="1" ht="15" customHeight="1" spans="1:3">
      <c r="A678" s="117">
        <v>2140602</v>
      </c>
      <c r="B678" s="130" t="s">
        <v>816</v>
      </c>
      <c r="C678" s="119"/>
    </row>
    <row r="679" s="108" customFormat="1" ht="15" customHeight="1" spans="1:3">
      <c r="A679" s="117">
        <v>2140603</v>
      </c>
      <c r="B679" s="130" t="s">
        <v>817</v>
      </c>
      <c r="C679" s="119"/>
    </row>
    <row r="680" s="108" customFormat="1" ht="15" customHeight="1" spans="1:3">
      <c r="A680" s="117">
        <v>2140699</v>
      </c>
      <c r="B680" s="130" t="s">
        <v>818</v>
      </c>
      <c r="C680" s="119"/>
    </row>
    <row r="681" s="108" customFormat="1" ht="15" customHeight="1" spans="1:3">
      <c r="A681" s="117">
        <v>21499</v>
      </c>
      <c r="B681" s="130" t="s">
        <v>819</v>
      </c>
      <c r="C681" s="119">
        <f>SUM(C682:C683)</f>
        <v>0</v>
      </c>
    </row>
    <row r="682" s="108" customFormat="1" ht="15" customHeight="1" spans="1:3">
      <c r="A682" s="117">
        <v>2149901</v>
      </c>
      <c r="B682" s="130" t="s">
        <v>820</v>
      </c>
      <c r="C682" s="119"/>
    </row>
    <row r="683" s="108" customFormat="1" ht="15" customHeight="1" spans="1:3">
      <c r="A683" s="117">
        <v>2149999</v>
      </c>
      <c r="B683" s="130" t="s">
        <v>821</v>
      </c>
      <c r="C683" s="119"/>
    </row>
    <row r="684" s="108" customFormat="1" ht="15" customHeight="1" spans="1:3">
      <c r="A684" s="117">
        <v>215</v>
      </c>
      <c r="B684" s="130" t="s">
        <v>822</v>
      </c>
      <c r="C684" s="119">
        <f>C685+C690+C695+C700+C705+C712+C720</f>
        <v>294.12</v>
      </c>
    </row>
    <row r="685" s="108" customFormat="1" ht="15" customHeight="1" spans="1:3">
      <c r="A685" s="117">
        <v>21501</v>
      </c>
      <c r="B685" s="130" t="s">
        <v>823</v>
      </c>
      <c r="C685" s="119">
        <f>SUM(C686:C689)</f>
        <v>0</v>
      </c>
    </row>
    <row r="686" s="108" customFormat="1" ht="15" customHeight="1" spans="1:3">
      <c r="A686" s="117">
        <v>2150101</v>
      </c>
      <c r="B686" s="130" t="s">
        <v>309</v>
      </c>
      <c r="C686" s="119"/>
    </row>
    <row r="687" s="108" customFormat="1" ht="15" customHeight="1" spans="1:3">
      <c r="A687" s="117">
        <v>2150102</v>
      </c>
      <c r="B687" s="130" t="s">
        <v>310</v>
      </c>
      <c r="C687" s="119"/>
    </row>
    <row r="688" s="108" customFormat="1" ht="15" customHeight="1" spans="1:3">
      <c r="A688" s="117">
        <v>2150103</v>
      </c>
      <c r="B688" s="130" t="s">
        <v>346</v>
      </c>
      <c r="C688" s="119"/>
    </row>
    <row r="689" s="108" customFormat="1" ht="15" customHeight="1" spans="1:3">
      <c r="A689" s="117">
        <v>2150199</v>
      </c>
      <c r="B689" s="130" t="s">
        <v>824</v>
      </c>
      <c r="C689" s="119"/>
    </row>
    <row r="690" s="108" customFormat="1" ht="15" customHeight="1" spans="1:3">
      <c r="A690" s="117">
        <v>21502</v>
      </c>
      <c r="B690" s="130" t="s">
        <v>825</v>
      </c>
      <c r="C690" s="119">
        <f>SUM(C691:C694)</f>
        <v>0</v>
      </c>
    </row>
    <row r="691" s="108" customFormat="1" ht="15" customHeight="1" spans="1:3">
      <c r="A691" s="117">
        <v>2150201</v>
      </c>
      <c r="B691" s="130" t="s">
        <v>309</v>
      </c>
      <c r="C691" s="119"/>
    </row>
    <row r="692" s="108" customFormat="1" ht="15" customHeight="1" spans="1:3">
      <c r="A692" s="117">
        <v>2150202</v>
      </c>
      <c r="B692" s="130" t="s">
        <v>310</v>
      </c>
      <c r="C692" s="119"/>
    </row>
    <row r="693" s="108" customFormat="1" ht="15" customHeight="1" spans="1:3">
      <c r="A693" s="117">
        <v>2150203</v>
      </c>
      <c r="B693" s="130" t="s">
        <v>346</v>
      </c>
      <c r="C693" s="119"/>
    </row>
    <row r="694" s="108" customFormat="1" ht="15" customHeight="1" spans="1:3">
      <c r="A694" s="117">
        <v>2150215</v>
      </c>
      <c r="B694" s="130" t="s">
        <v>826</v>
      </c>
      <c r="C694" s="119"/>
    </row>
    <row r="695" s="108" customFormat="1" ht="15" customHeight="1" spans="1:3">
      <c r="A695" s="117">
        <v>21503</v>
      </c>
      <c r="B695" s="130" t="s">
        <v>827</v>
      </c>
      <c r="C695" s="119">
        <f>SUM(C696:C699)</f>
        <v>0</v>
      </c>
    </row>
    <row r="696" s="108" customFormat="1" ht="15" customHeight="1" spans="1:3">
      <c r="A696" s="117">
        <v>2150301</v>
      </c>
      <c r="B696" s="130" t="s">
        <v>309</v>
      </c>
      <c r="C696" s="119"/>
    </row>
    <row r="697" s="108" customFormat="1" ht="15" customHeight="1" spans="1:3">
      <c r="A697" s="117">
        <v>2150302</v>
      </c>
      <c r="B697" s="130" t="s">
        <v>310</v>
      </c>
      <c r="C697" s="119"/>
    </row>
    <row r="698" s="108" customFormat="1" ht="15" customHeight="1" spans="1:3">
      <c r="A698" s="117">
        <v>2150303</v>
      </c>
      <c r="B698" s="130" t="s">
        <v>346</v>
      </c>
      <c r="C698" s="119"/>
    </row>
    <row r="699" s="108" customFormat="1" ht="15" customHeight="1" spans="1:3">
      <c r="A699" s="117">
        <v>2150399</v>
      </c>
      <c r="B699" s="130" t="s">
        <v>828</v>
      </c>
      <c r="C699" s="119"/>
    </row>
    <row r="700" s="108" customFormat="1" ht="15" customHeight="1" spans="1:3">
      <c r="A700" s="117">
        <v>21505</v>
      </c>
      <c r="B700" s="130" t="s">
        <v>829</v>
      </c>
      <c r="C700" s="119">
        <f>SUM(C701:C704)</f>
        <v>294.12</v>
      </c>
    </row>
    <row r="701" s="108" customFormat="1" ht="15" customHeight="1" spans="1:3">
      <c r="A701" s="117">
        <v>2150501</v>
      </c>
      <c r="B701" s="130" t="s">
        <v>309</v>
      </c>
      <c r="C701" s="119">
        <v>294.12</v>
      </c>
    </row>
    <row r="702" s="108" customFormat="1" ht="15" customHeight="1" spans="1:3">
      <c r="A702" s="117">
        <v>2150502</v>
      </c>
      <c r="B702" s="130" t="s">
        <v>310</v>
      </c>
      <c r="C702" s="119"/>
    </row>
    <row r="703" s="108" customFormat="1" ht="15" customHeight="1" spans="1:3">
      <c r="A703" s="117">
        <v>2150503</v>
      </c>
      <c r="B703" s="130" t="s">
        <v>346</v>
      </c>
      <c r="C703" s="119"/>
    </row>
    <row r="704" s="108" customFormat="1" ht="15" customHeight="1" spans="1:3">
      <c r="A704" s="117">
        <v>2150599</v>
      </c>
      <c r="B704" s="130" t="s">
        <v>830</v>
      </c>
      <c r="C704" s="119"/>
    </row>
    <row r="705" s="108" customFormat="1" ht="15" customHeight="1" spans="1:3">
      <c r="A705" s="117">
        <v>21507</v>
      </c>
      <c r="B705" s="130" t="s">
        <v>831</v>
      </c>
      <c r="C705" s="119">
        <f>SUM(C706:C711)</f>
        <v>0</v>
      </c>
    </row>
    <row r="706" s="108" customFormat="1" ht="15" customHeight="1" spans="1:3">
      <c r="A706" s="117">
        <v>2150701</v>
      </c>
      <c r="B706" s="130" t="s">
        <v>309</v>
      </c>
      <c r="C706" s="119"/>
    </row>
    <row r="707" s="108" customFormat="1" ht="15" customHeight="1" spans="1:3">
      <c r="A707" s="117">
        <v>2150702</v>
      </c>
      <c r="B707" s="130" t="s">
        <v>310</v>
      </c>
      <c r="C707" s="119"/>
    </row>
    <row r="708" s="108" customFormat="1" ht="15" customHeight="1" spans="1:3">
      <c r="A708" s="117">
        <v>2150703</v>
      </c>
      <c r="B708" s="130" t="s">
        <v>346</v>
      </c>
      <c r="C708" s="119"/>
    </row>
    <row r="709" s="108" customFormat="1" ht="15" customHeight="1" spans="1:3">
      <c r="A709" s="117">
        <v>2150704</v>
      </c>
      <c r="B709" s="130" t="s">
        <v>832</v>
      </c>
      <c r="C709" s="119"/>
    </row>
    <row r="710" s="108" customFormat="1" ht="15" customHeight="1" spans="1:3">
      <c r="A710" s="117">
        <v>2150705</v>
      </c>
      <c r="B710" s="130" t="s">
        <v>833</v>
      </c>
      <c r="C710" s="119"/>
    </row>
    <row r="711" s="108" customFormat="1" ht="15" customHeight="1" spans="1:3">
      <c r="A711" s="117">
        <v>2150799</v>
      </c>
      <c r="B711" s="130" t="s">
        <v>834</v>
      </c>
      <c r="C711" s="119"/>
    </row>
    <row r="712" s="108" customFormat="1" ht="15" customHeight="1" spans="1:3">
      <c r="A712" s="117">
        <v>21508</v>
      </c>
      <c r="B712" s="130" t="s">
        <v>835</v>
      </c>
      <c r="C712" s="119">
        <f>SUM(C713:C719)</f>
        <v>0</v>
      </c>
    </row>
    <row r="713" s="108" customFormat="1" ht="15" customHeight="1" spans="1:3">
      <c r="A713" s="117">
        <v>2150801</v>
      </c>
      <c r="B713" s="130" t="s">
        <v>309</v>
      </c>
      <c r="C713" s="119"/>
    </row>
    <row r="714" s="108" customFormat="1" ht="15" customHeight="1" spans="1:3">
      <c r="A714" s="117">
        <v>2150802</v>
      </c>
      <c r="B714" s="130" t="s">
        <v>310</v>
      </c>
      <c r="C714" s="119"/>
    </row>
    <row r="715" s="108" customFormat="1" ht="15" customHeight="1" spans="1:3">
      <c r="A715" s="117">
        <v>2150803</v>
      </c>
      <c r="B715" s="130" t="s">
        <v>346</v>
      </c>
      <c r="C715" s="119"/>
    </row>
    <row r="716" s="108" customFormat="1" ht="15" customHeight="1" spans="1:3">
      <c r="A716" s="117">
        <v>2150804</v>
      </c>
      <c r="B716" s="130" t="s">
        <v>836</v>
      </c>
      <c r="C716" s="119"/>
    </row>
    <row r="717" s="108" customFormat="1" ht="15" customHeight="1" spans="1:3">
      <c r="A717" s="117">
        <v>2150805</v>
      </c>
      <c r="B717" s="130" t="s">
        <v>837</v>
      </c>
      <c r="C717" s="119"/>
    </row>
    <row r="718" s="108" customFormat="1" ht="15" customHeight="1" spans="1:3">
      <c r="A718" s="117">
        <v>2150806</v>
      </c>
      <c r="B718" s="130" t="s">
        <v>838</v>
      </c>
      <c r="C718" s="119"/>
    </row>
    <row r="719" s="108" customFormat="1" ht="15" customHeight="1" spans="1:3">
      <c r="A719" s="117">
        <v>2150899</v>
      </c>
      <c r="B719" s="130" t="s">
        <v>839</v>
      </c>
      <c r="C719" s="119"/>
    </row>
    <row r="720" s="108" customFormat="1" ht="15" customHeight="1" spans="1:3">
      <c r="A720" s="117">
        <v>21599</v>
      </c>
      <c r="B720" s="130" t="s">
        <v>840</v>
      </c>
      <c r="C720" s="119">
        <f>SUM(C721:C725)</f>
        <v>0</v>
      </c>
    </row>
    <row r="721" s="108" customFormat="1" ht="15" customHeight="1" spans="1:3">
      <c r="A721" s="117">
        <v>2159901</v>
      </c>
      <c r="B721" s="130" t="s">
        <v>841</v>
      </c>
      <c r="C721" s="119"/>
    </row>
    <row r="722" s="108" customFormat="1" ht="15" customHeight="1" spans="1:3">
      <c r="A722" s="117">
        <v>2159904</v>
      </c>
      <c r="B722" s="130" t="s">
        <v>842</v>
      </c>
      <c r="C722" s="119"/>
    </row>
    <row r="723" s="108" customFormat="1" ht="15" customHeight="1" spans="1:3">
      <c r="A723" s="117">
        <v>2159905</v>
      </c>
      <c r="B723" s="130" t="s">
        <v>843</v>
      </c>
      <c r="C723" s="119"/>
    </row>
    <row r="724" s="108" customFormat="1" ht="15" customHeight="1" spans="1:3">
      <c r="A724" s="117">
        <v>2159906</v>
      </c>
      <c r="B724" s="130" t="s">
        <v>844</v>
      </c>
      <c r="C724" s="119"/>
    </row>
    <row r="725" s="108" customFormat="1" ht="15" customHeight="1" spans="1:3">
      <c r="A725" s="117">
        <v>2159999</v>
      </c>
      <c r="B725" s="130" t="s">
        <v>845</v>
      </c>
      <c r="C725" s="119"/>
    </row>
    <row r="726" s="108" customFormat="1" ht="15" customHeight="1" spans="1:3">
      <c r="A726" s="117">
        <v>216</v>
      </c>
      <c r="B726" s="130" t="s">
        <v>846</v>
      </c>
      <c r="C726" s="119">
        <f>C727+C737+C743</f>
        <v>976.95</v>
      </c>
    </row>
    <row r="727" s="108" customFormat="1" ht="15" customHeight="1" spans="1:3">
      <c r="A727" s="117">
        <v>21602</v>
      </c>
      <c r="B727" s="130" t="s">
        <v>847</v>
      </c>
      <c r="C727" s="119">
        <f>SUM(C728:C736)</f>
        <v>976.95</v>
      </c>
    </row>
    <row r="728" s="108" customFormat="1" ht="15" customHeight="1" spans="1:3">
      <c r="A728" s="117">
        <v>2160201</v>
      </c>
      <c r="B728" s="130" t="s">
        <v>309</v>
      </c>
      <c r="C728" s="119">
        <v>135.95</v>
      </c>
    </row>
    <row r="729" s="108" customFormat="1" ht="15" customHeight="1" spans="1:3">
      <c r="A729" s="117">
        <v>2160202</v>
      </c>
      <c r="B729" s="130" t="s">
        <v>310</v>
      </c>
      <c r="C729" s="122">
        <v>686</v>
      </c>
    </row>
    <row r="730" s="108" customFormat="1" ht="15" customHeight="1" spans="1:3">
      <c r="A730" s="117">
        <v>2160203</v>
      </c>
      <c r="B730" s="130" t="s">
        <v>346</v>
      </c>
      <c r="C730" s="119"/>
    </row>
    <row r="731" s="108" customFormat="1" ht="15" customHeight="1" spans="1:3">
      <c r="A731" s="117">
        <v>2160216</v>
      </c>
      <c r="B731" s="130" t="s">
        <v>848</v>
      </c>
      <c r="C731" s="119"/>
    </row>
    <row r="732" s="108" customFormat="1" ht="15" customHeight="1" spans="1:3">
      <c r="A732" s="117">
        <v>2160217</v>
      </c>
      <c r="B732" s="130" t="s">
        <v>849</v>
      </c>
      <c r="C732" s="122">
        <v>60</v>
      </c>
    </row>
    <row r="733" s="108" customFormat="1" ht="15" customHeight="1" spans="1:3">
      <c r="A733" s="117">
        <v>2160218</v>
      </c>
      <c r="B733" s="130" t="s">
        <v>850</v>
      </c>
      <c r="C733" s="119"/>
    </row>
    <row r="734" s="108" customFormat="1" ht="15" customHeight="1" spans="1:3">
      <c r="A734" s="117">
        <v>2160219</v>
      </c>
      <c r="B734" s="130" t="s">
        <v>851</v>
      </c>
      <c r="C734" s="119"/>
    </row>
    <row r="735" s="108" customFormat="1" ht="15" customHeight="1" spans="1:3">
      <c r="A735" s="117">
        <v>2160250</v>
      </c>
      <c r="B735" s="130" t="s">
        <v>350</v>
      </c>
      <c r="C735" s="119"/>
    </row>
    <row r="736" s="108" customFormat="1" ht="15" customHeight="1" spans="1:3">
      <c r="A736" s="117">
        <v>2160299</v>
      </c>
      <c r="B736" s="130" t="s">
        <v>852</v>
      </c>
      <c r="C736" s="122">
        <v>95</v>
      </c>
    </row>
    <row r="737" s="108" customFormat="1" ht="15" customHeight="1" spans="1:3">
      <c r="A737" s="117">
        <v>21606</v>
      </c>
      <c r="B737" s="130" t="s">
        <v>853</v>
      </c>
      <c r="C737" s="119">
        <f>SUM(C738:C742)</f>
        <v>0</v>
      </c>
    </row>
    <row r="738" s="108" customFormat="1" ht="15" customHeight="1" spans="1:3">
      <c r="A738" s="117">
        <v>2160601</v>
      </c>
      <c r="B738" s="130" t="s">
        <v>309</v>
      </c>
      <c r="C738" s="119"/>
    </row>
    <row r="739" s="108" customFormat="1" ht="15" customHeight="1" spans="1:3">
      <c r="A739" s="117">
        <v>2160602</v>
      </c>
      <c r="B739" s="130" t="s">
        <v>310</v>
      </c>
      <c r="C739" s="119"/>
    </row>
    <row r="740" s="108" customFormat="1" ht="15" customHeight="1" spans="1:3">
      <c r="A740" s="117">
        <v>2160603</v>
      </c>
      <c r="B740" s="130" t="s">
        <v>346</v>
      </c>
      <c r="C740" s="119"/>
    </row>
    <row r="741" s="108" customFormat="1" ht="15" customHeight="1" spans="1:3">
      <c r="A741" s="117">
        <v>2160607</v>
      </c>
      <c r="B741" s="130" t="s">
        <v>854</v>
      </c>
      <c r="C741" s="119"/>
    </row>
    <row r="742" s="108" customFormat="1" ht="15" customHeight="1" spans="1:3">
      <c r="A742" s="117">
        <v>2160699</v>
      </c>
      <c r="B742" s="130" t="s">
        <v>855</v>
      </c>
      <c r="C742" s="119"/>
    </row>
    <row r="743" s="108" customFormat="1" ht="15" customHeight="1" spans="1:3">
      <c r="A743" s="117">
        <v>21699</v>
      </c>
      <c r="B743" s="130" t="s">
        <v>856</v>
      </c>
      <c r="C743" s="119">
        <f>SUM(C744:C745)</f>
        <v>0</v>
      </c>
    </row>
    <row r="744" s="108" customFormat="1" ht="15" customHeight="1" spans="1:3">
      <c r="A744" s="117">
        <v>2169901</v>
      </c>
      <c r="B744" s="130" t="s">
        <v>857</v>
      </c>
      <c r="C744" s="119"/>
    </row>
    <row r="745" s="108" customFormat="1" ht="15" customHeight="1" spans="1:3">
      <c r="A745" s="117">
        <v>2169999</v>
      </c>
      <c r="B745" s="130" t="s">
        <v>858</v>
      </c>
      <c r="C745" s="119"/>
    </row>
    <row r="746" s="108" customFormat="1" ht="15" customHeight="1" spans="1:3">
      <c r="A746" s="117">
        <v>217</v>
      </c>
      <c r="B746" s="130" t="s">
        <v>859</v>
      </c>
      <c r="C746" s="119">
        <f>C747+C754+C764+C770+C773</f>
        <v>0</v>
      </c>
    </row>
    <row r="747" s="108" customFormat="1" ht="15" customHeight="1" spans="1:3">
      <c r="A747" s="117">
        <v>21701</v>
      </c>
      <c r="B747" s="130" t="s">
        <v>860</v>
      </c>
      <c r="C747" s="119">
        <f>SUM(C748:C753)</f>
        <v>0</v>
      </c>
    </row>
    <row r="748" s="108" customFormat="1" ht="15" customHeight="1" spans="1:3">
      <c r="A748" s="117">
        <v>2170101</v>
      </c>
      <c r="B748" s="130" t="s">
        <v>309</v>
      </c>
      <c r="C748" s="119"/>
    </row>
    <row r="749" s="108" customFormat="1" ht="15" customHeight="1" spans="1:3">
      <c r="A749" s="117">
        <v>2170102</v>
      </c>
      <c r="B749" s="130" t="s">
        <v>310</v>
      </c>
      <c r="C749" s="119"/>
    </row>
    <row r="750" s="108" customFormat="1" ht="15" customHeight="1" spans="1:3">
      <c r="A750" s="117">
        <v>2170103</v>
      </c>
      <c r="B750" s="130" t="s">
        <v>346</v>
      </c>
      <c r="C750" s="119"/>
    </row>
    <row r="751" s="108" customFormat="1" ht="15" customHeight="1" spans="1:3">
      <c r="A751" s="117">
        <v>2170104</v>
      </c>
      <c r="B751" s="130" t="s">
        <v>861</v>
      </c>
      <c r="C751" s="119"/>
    </row>
    <row r="752" s="108" customFormat="1" ht="15" customHeight="1" spans="1:3">
      <c r="A752" s="117">
        <v>2170150</v>
      </c>
      <c r="B752" s="130" t="s">
        <v>350</v>
      </c>
      <c r="C752" s="119"/>
    </row>
    <row r="753" s="108" customFormat="1" ht="15" customHeight="1" spans="1:3">
      <c r="A753" s="117">
        <v>2170199</v>
      </c>
      <c r="B753" s="130" t="s">
        <v>862</v>
      </c>
      <c r="C753" s="119"/>
    </row>
    <row r="754" s="108" customFormat="1" ht="15" customHeight="1" spans="1:3">
      <c r="A754" s="117">
        <v>21702</v>
      </c>
      <c r="B754" s="130" t="s">
        <v>863</v>
      </c>
      <c r="C754" s="119">
        <f>SUM(C755:C763)</f>
        <v>0</v>
      </c>
    </row>
    <row r="755" s="108" customFormat="1" ht="15" customHeight="1" spans="1:3">
      <c r="A755" s="117">
        <v>2170201</v>
      </c>
      <c r="B755" s="130" t="s">
        <v>864</v>
      </c>
      <c r="C755" s="119"/>
    </row>
    <row r="756" s="108" customFormat="1" ht="15" customHeight="1" spans="1:3">
      <c r="A756" s="117">
        <v>2170202</v>
      </c>
      <c r="B756" s="130" t="s">
        <v>865</v>
      </c>
      <c r="C756" s="119"/>
    </row>
    <row r="757" s="108" customFormat="1" ht="15" customHeight="1" spans="1:3">
      <c r="A757" s="117">
        <v>2170203</v>
      </c>
      <c r="B757" s="130" t="s">
        <v>866</v>
      </c>
      <c r="C757" s="119"/>
    </row>
    <row r="758" s="108" customFormat="1" ht="15" customHeight="1" spans="1:3">
      <c r="A758" s="117">
        <v>2170204</v>
      </c>
      <c r="B758" s="130" t="s">
        <v>867</v>
      </c>
      <c r="C758" s="119"/>
    </row>
    <row r="759" s="108" customFormat="1" ht="15" customHeight="1" spans="1:3">
      <c r="A759" s="117">
        <v>2170205</v>
      </c>
      <c r="B759" s="130" t="s">
        <v>868</v>
      </c>
      <c r="C759" s="119"/>
    </row>
    <row r="760" s="108" customFormat="1" ht="15" customHeight="1" spans="1:3">
      <c r="A760" s="117">
        <v>2170206</v>
      </c>
      <c r="B760" s="130" t="s">
        <v>869</v>
      </c>
      <c r="C760" s="119"/>
    </row>
    <row r="761" s="108" customFormat="1" ht="15" customHeight="1" spans="1:3">
      <c r="A761" s="117">
        <v>2170207</v>
      </c>
      <c r="B761" s="130" t="s">
        <v>870</v>
      </c>
      <c r="C761" s="119"/>
    </row>
    <row r="762" s="108" customFormat="1" ht="15" customHeight="1" spans="1:3">
      <c r="A762" s="117">
        <v>2170208</v>
      </c>
      <c r="B762" s="130" t="s">
        <v>871</v>
      </c>
      <c r="C762" s="119"/>
    </row>
    <row r="763" s="108" customFormat="1" ht="15" customHeight="1" spans="1:3">
      <c r="A763" s="117">
        <v>2170299</v>
      </c>
      <c r="B763" s="130" t="s">
        <v>872</v>
      </c>
      <c r="C763" s="119"/>
    </row>
    <row r="764" s="108" customFormat="1" ht="15" customHeight="1" spans="1:3">
      <c r="A764" s="117">
        <v>21703</v>
      </c>
      <c r="B764" s="130" t="s">
        <v>873</v>
      </c>
      <c r="C764" s="119">
        <f>SUM(C765:C769)</f>
        <v>0</v>
      </c>
    </row>
    <row r="765" s="108" customFormat="1" ht="15" customHeight="1" spans="1:3">
      <c r="A765" s="117">
        <v>2170301</v>
      </c>
      <c r="B765" s="130" t="s">
        <v>874</v>
      </c>
      <c r="C765" s="119"/>
    </row>
    <row r="766" s="108" customFormat="1" ht="15" customHeight="1" spans="1:3">
      <c r="A766" s="117">
        <v>2170302</v>
      </c>
      <c r="B766" s="108" t="s">
        <v>875</v>
      </c>
      <c r="C766" s="119"/>
    </row>
    <row r="767" s="108" customFormat="1" ht="15" customHeight="1" spans="1:3">
      <c r="A767" s="117">
        <v>2170303</v>
      </c>
      <c r="B767" s="130" t="s">
        <v>876</v>
      </c>
      <c r="C767" s="119"/>
    </row>
    <row r="768" s="108" customFormat="1" ht="15" customHeight="1" spans="1:3">
      <c r="A768" s="117">
        <v>2170304</v>
      </c>
      <c r="B768" s="130" t="s">
        <v>877</v>
      </c>
      <c r="C768" s="119"/>
    </row>
    <row r="769" s="108" customFormat="1" ht="15" customHeight="1" spans="1:3">
      <c r="A769" s="117">
        <v>2170399</v>
      </c>
      <c r="B769" s="130" t="s">
        <v>878</v>
      </c>
      <c r="C769" s="119"/>
    </row>
    <row r="770" s="108" customFormat="1" ht="15" customHeight="1" spans="1:3">
      <c r="A770" s="117">
        <v>21704</v>
      </c>
      <c r="B770" s="130" t="s">
        <v>879</v>
      </c>
      <c r="C770" s="119">
        <f>SUM(C771:C772)</f>
        <v>0</v>
      </c>
    </row>
    <row r="771" s="108" customFormat="1" ht="15" customHeight="1" spans="1:3">
      <c r="A771" s="117">
        <v>2170401</v>
      </c>
      <c r="B771" s="130" t="s">
        <v>880</v>
      </c>
      <c r="C771" s="119"/>
    </row>
    <row r="772" s="108" customFormat="1" ht="15" customHeight="1" spans="1:3">
      <c r="A772" s="117">
        <v>2170499</v>
      </c>
      <c r="B772" s="130" t="s">
        <v>881</v>
      </c>
      <c r="C772" s="119"/>
    </row>
    <row r="773" s="108" customFormat="1" ht="15" customHeight="1" spans="1:3">
      <c r="A773" s="117">
        <v>21799</v>
      </c>
      <c r="B773" s="130" t="s">
        <v>882</v>
      </c>
      <c r="C773" s="119">
        <f>SUM(C774:C775)</f>
        <v>0</v>
      </c>
    </row>
    <row r="774" s="108" customFormat="1" ht="15" customHeight="1" spans="1:3">
      <c r="A774" s="117">
        <v>2179902</v>
      </c>
      <c r="B774" s="130" t="s">
        <v>883</v>
      </c>
      <c r="C774" s="119"/>
    </row>
    <row r="775" s="108" customFormat="1" ht="15" customHeight="1" spans="1:3">
      <c r="A775" s="117">
        <v>2179999</v>
      </c>
      <c r="B775" s="130" t="s">
        <v>884</v>
      </c>
      <c r="C775" s="119"/>
    </row>
    <row r="776" s="108" customFormat="1" ht="15" customHeight="1" spans="1:3">
      <c r="A776" s="117">
        <v>219</v>
      </c>
      <c r="B776" s="130" t="s">
        <v>197</v>
      </c>
      <c r="C776" s="119">
        <f>C777+C778+C779+C780+C781+C782+C783+C784+C785</f>
        <v>0</v>
      </c>
    </row>
    <row r="777" s="108" customFormat="1" ht="15" customHeight="1" spans="1:3">
      <c r="A777" s="117">
        <v>21901</v>
      </c>
      <c r="B777" s="130" t="s">
        <v>885</v>
      </c>
      <c r="C777" s="119"/>
    </row>
    <row r="778" s="108" customFormat="1" ht="15" customHeight="1" spans="1:3">
      <c r="A778" s="117">
        <v>21902</v>
      </c>
      <c r="B778" s="130" t="s">
        <v>886</v>
      </c>
      <c r="C778" s="119"/>
    </row>
    <row r="779" s="108" customFormat="1" ht="15" customHeight="1" spans="1:3">
      <c r="A779" s="117">
        <v>21903</v>
      </c>
      <c r="B779" s="130" t="s">
        <v>887</v>
      </c>
      <c r="C779" s="119"/>
    </row>
    <row r="780" s="108" customFormat="1" ht="15" customHeight="1" spans="1:3">
      <c r="A780" s="117">
        <v>21904</v>
      </c>
      <c r="B780" s="130" t="s">
        <v>888</v>
      </c>
      <c r="C780" s="119"/>
    </row>
    <row r="781" s="108" customFormat="1" ht="15" customHeight="1" spans="1:3">
      <c r="A781" s="117">
        <v>21905</v>
      </c>
      <c r="B781" s="130" t="s">
        <v>889</v>
      </c>
      <c r="C781" s="119"/>
    </row>
    <row r="782" s="108" customFormat="1" ht="15" customHeight="1" spans="1:3">
      <c r="A782" s="117">
        <v>21906</v>
      </c>
      <c r="B782" s="130" t="s">
        <v>748</v>
      </c>
      <c r="C782" s="119"/>
    </row>
    <row r="783" s="108" customFormat="1" ht="15" customHeight="1" spans="1:3">
      <c r="A783" s="117">
        <v>21907</v>
      </c>
      <c r="B783" s="130" t="s">
        <v>890</v>
      </c>
      <c r="C783" s="119"/>
    </row>
    <row r="784" s="108" customFormat="1" ht="15" customHeight="1" spans="1:3">
      <c r="A784" s="117">
        <v>21908</v>
      </c>
      <c r="B784" s="130" t="s">
        <v>891</v>
      </c>
      <c r="C784" s="119"/>
    </row>
    <row r="785" s="108" customFormat="1" ht="15" customHeight="1" spans="1:3">
      <c r="A785" s="117">
        <v>21999</v>
      </c>
      <c r="B785" s="130" t="s">
        <v>149</v>
      </c>
      <c r="C785" s="119"/>
    </row>
    <row r="786" s="108" customFormat="1" ht="15" customHeight="1" spans="1:3">
      <c r="A786" s="117">
        <v>220</v>
      </c>
      <c r="B786" s="130" t="s">
        <v>892</v>
      </c>
      <c r="C786" s="119">
        <f>C787+C793+C798</f>
        <v>686.54</v>
      </c>
    </row>
    <row r="787" s="108" customFormat="1" ht="15" customHeight="1" spans="1:3">
      <c r="A787" s="117">
        <v>22001</v>
      </c>
      <c r="B787" s="130" t="s">
        <v>893</v>
      </c>
      <c r="C787" s="119">
        <f>SUM(C788:C792)</f>
        <v>671.54</v>
      </c>
    </row>
    <row r="788" s="108" customFormat="1" ht="15" customHeight="1" spans="1:3">
      <c r="A788" s="117">
        <v>2200101</v>
      </c>
      <c r="B788" s="130" t="s">
        <v>309</v>
      </c>
      <c r="C788" s="119">
        <v>671.54</v>
      </c>
    </row>
    <row r="789" s="108" customFormat="1" ht="15" customHeight="1" spans="1:3">
      <c r="A789" s="117">
        <v>2200102</v>
      </c>
      <c r="B789" s="130" t="s">
        <v>310</v>
      </c>
      <c r="C789" s="119"/>
    </row>
    <row r="790" s="108" customFormat="1" ht="15" customHeight="1" spans="1:3">
      <c r="A790" s="117">
        <v>2200103</v>
      </c>
      <c r="B790" s="130" t="s">
        <v>346</v>
      </c>
      <c r="C790" s="119"/>
    </row>
    <row r="791" s="108" customFormat="1" ht="15" customHeight="1" spans="1:3">
      <c r="A791" s="117">
        <v>2200150</v>
      </c>
      <c r="B791" s="130" t="s">
        <v>350</v>
      </c>
      <c r="C791" s="119"/>
    </row>
    <row r="792" s="108" customFormat="1" ht="15" customHeight="1" spans="1:3">
      <c r="A792" s="117">
        <v>2200199</v>
      </c>
      <c r="B792" s="130" t="s">
        <v>894</v>
      </c>
      <c r="C792" s="119"/>
    </row>
    <row r="793" s="108" customFormat="1" ht="15" customHeight="1" spans="1:3">
      <c r="A793" s="117">
        <v>22005</v>
      </c>
      <c r="B793" s="130" t="s">
        <v>895</v>
      </c>
      <c r="C793" s="119">
        <f>SUM(C794:C797)</f>
        <v>15</v>
      </c>
    </row>
    <row r="794" s="108" customFormat="1" ht="15" customHeight="1" spans="1:3">
      <c r="A794" s="117">
        <v>2200501</v>
      </c>
      <c r="B794" s="130" t="s">
        <v>309</v>
      </c>
      <c r="C794" s="119">
        <v>15</v>
      </c>
    </row>
    <row r="795" s="108" customFormat="1" ht="15" customHeight="1" spans="1:3">
      <c r="A795" s="117">
        <v>2200502</v>
      </c>
      <c r="B795" s="130" t="s">
        <v>310</v>
      </c>
      <c r="C795" s="119"/>
    </row>
    <row r="796" s="108" customFormat="1" ht="15" customHeight="1" spans="1:3">
      <c r="A796" s="117">
        <v>2200503</v>
      </c>
      <c r="B796" s="130" t="s">
        <v>346</v>
      </c>
      <c r="C796" s="119"/>
    </row>
    <row r="797" s="108" customFormat="1" ht="15" customHeight="1" spans="1:3">
      <c r="A797" s="117">
        <v>2200599</v>
      </c>
      <c r="B797" s="130" t="s">
        <v>896</v>
      </c>
      <c r="C797" s="119"/>
    </row>
    <row r="798" s="108" customFormat="1" ht="15" customHeight="1" spans="1:3">
      <c r="A798" s="117">
        <v>22099</v>
      </c>
      <c r="B798" s="130" t="s">
        <v>897</v>
      </c>
      <c r="C798" s="119"/>
    </row>
    <row r="799" s="108" customFormat="1" ht="15" customHeight="1" spans="1:3">
      <c r="A799" s="117">
        <v>221</v>
      </c>
      <c r="B799" s="130" t="s">
        <v>47</v>
      </c>
      <c r="C799" s="119">
        <f>C800+C811+C815</f>
        <v>204</v>
      </c>
    </row>
    <row r="800" s="108" customFormat="1" ht="15" customHeight="1" spans="1:3">
      <c r="A800" s="117">
        <v>22101</v>
      </c>
      <c r="B800" s="130" t="s">
        <v>898</v>
      </c>
      <c r="C800" s="119">
        <f>SUM(C801:C810)</f>
        <v>204</v>
      </c>
    </row>
    <row r="801" s="108" customFormat="1" ht="15" customHeight="1" spans="1:3">
      <c r="A801" s="117">
        <v>2210101</v>
      </c>
      <c r="B801" s="130" t="s">
        <v>899</v>
      </c>
      <c r="C801" s="119"/>
    </row>
    <row r="802" s="108" customFormat="1" ht="15" customHeight="1" spans="1:3">
      <c r="A802" s="117">
        <v>2210102</v>
      </c>
      <c r="B802" s="130" t="s">
        <v>900</v>
      </c>
      <c r="C802" s="119"/>
    </row>
    <row r="803" s="108" customFormat="1" ht="15" customHeight="1" spans="1:3">
      <c r="A803" s="117">
        <v>2210103</v>
      </c>
      <c r="B803" s="130" t="s">
        <v>901</v>
      </c>
      <c r="C803" s="119"/>
    </row>
    <row r="804" s="108" customFormat="1" ht="16" customHeight="1" spans="1:3">
      <c r="A804" s="117">
        <v>2210104</v>
      </c>
      <c r="B804" s="130" t="s">
        <v>902</v>
      </c>
      <c r="C804" s="119"/>
    </row>
    <row r="805" s="108" customFormat="1" ht="16" customHeight="1" spans="1:3">
      <c r="A805" s="117">
        <v>2210105</v>
      </c>
      <c r="B805" s="130" t="s">
        <v>903</v>
      </c>
      <c r="C805" s="119"/>
    </row>
    <row r="806" s="108" customFormat="1" ht="16" customHeight="1" spans="1:3">
      <c r="A806" s="117">
        <v>2210106</v>
      </c>
      <c r="B806" s="130" t="s">
        <v>904</v>
      </c>
      <c r="C806" s="119"/>
    </row>
    <row r="807" s="108" customFormat="1" ht="16" customHeight="1" spans="1:3">
      <c r="A807" s="117">
        <v>2210107</v>
      </c>
      <c r="B807" s="130" t="s">
        <v>905</v>
      </c>
      <c r="C807" s="119"/>
    </row>
    <row r="808" s="108" customFormat="1" ht="16" customHeight="1" spans="1:3">
      <c r="A808" s="117">
        <v>2210108</v>
      </c>
      <c r="B808" s="130" t="s">
        <v>906</v>
      </c>
      <c r="C808" s="119"/>
    </row>
    <row r="809" s="108" customFormat="1" ht="16" customHeight="1" spans="1:3">
      <c r="A809" s="117">
        <v>2210109</v>
      </c>
      <c r="B809" s="130" t="s">
        <v>907</v>
      </c>
      <c r="C809" s="119"/>
    </row>
    <row r="810" s="108" customFormat="1" ht="16" customHeight="1" spans="1:3">
      <c r="A810" s="117">
        <v>2210199</v>
      </c>
      <c r="B810" s="130" t="s">
        <v>908</v>
      </c>
      <c r="C810" s="122">
        <v>204</v>
      </c>
    </row>
    <row r="811" s="108" customFormat="1" ht="16" customHeight="1" spans="1:3">
      <c r="A811" s="117">
        <v>22102</v>
      </c>
      <c r="B811" s="130" t="s">
        <v>909</v>
      </c>
      <c r="C811" s="119">
        <f>SUM(C812:C814)</f>
        <v>0</v>
      </c>
    </row>
    <row r="812" s="108" customFormat="1" ht="16" customHeight="1" spans="1:3">
      <c r="A812" s="117">
        <v>2210201</v>
      </c>
      <c r="B812" s="130" t="s">
        <v>910</v>
      </c>
      <c r="C812" s="119"/>
    </row>
    <row r="813" s="108" customFormat="1" ht="16" customHeight="1" spans="1:3">
      <c r="A813" s="117">
        <v>2210202</v>
      </c>
      <c r="B813" s="130" t="s">
        <v>911</v>
      </c>
      <c r="C813" s="119"/>
    </row>
    <row r="814" s="108" customFormat="1" ht="16" customHeight="1" spans="1:3">
      <c r="A814" s="117">
        <v>2210203</v>
      </c>
      <c r="B814" s="130" t="s">
        <v>912</v>
      </c>
      <c r="C814" s="119"/>
    </row>
    <row r="815" s="108" customFormat="1" ht="16" customHeight="1" spans="1:3">
      <c r="A815" s="117">
        <v>22103</v>
      </c>
      <c r="B815" s="130" t="s">
        <v>913</v>
      </c>
      <c r="C815" s="119">
        <f>SUM(C816:C818)</f>
        <v>0</v>
      </c>
    </row>
    <row r="816" s="108" customFormat="1" ht="16" customHeight="1" spans="1:3">
      <c r="A816" s="117">
        <v>2210301</v>
      </c>
      <c r="B816" s="130" t="s">
        <v>914</v>
      </c>
      <c r="C816" s="119"/>
    </row>
    <row r="817" s="108" customFormat="1" ht="16" customHeight="1" spans="1:3">
      <c r="A817" s="117">
        <v>2210302</v>
      </c>
      <c r="B817" s="130" t="s">
        <v>915</v>
      </c>
      <c r="C817" s="119"/>
    </row>
    <row r="818" s="108" customFormat="1" ht="16" customHeight="1" spans="1:3">
      <c r="A818" s="117">
        <v>2210399</v>
      </c>
      <c r="B818" s="130" t="s">
        <v>916</v>
      </c>
      <c r="C818" s="119"/>
    </row>
    <row r="819" s="108" customFormat="1" ht="16" customHeight="1" spans="1:3">
      <c r="A819" s="117">
        <v>222</v>
      </c>
      <c r="B819" s="130" t="s">
        <v>917</v>
      </c>
      <c r="C819" s="119">
        <f>C820+C838+C844+C850</f>
        <v>0</v>
      </c>
    </row>
    <row r="820" s="108" customFormat="1" ht="16" customHeight="1" spans="1:3">
      <c r="A820" s="117">
        <v>22201</v>
      </c>
      <c r="B820" s="130" t="s">
        <v>918</v>
      </c>
      <c r="C820" s="119">
        <f>SUM(C821:C837)</f>
        <v>0</v>
      </c>
    </row>
    <row r="821" s="108" customFormat="1" ht="16" customHeight="1" spans="1:3">
      <c r="A821" s="117">
        <v>2220101</v>
      </c>
      <c r="B821" s="130" t="s">
        <v>309</v>
      </c>
      <c r="C821" s="119"/>
    </row>
    <row r="822" s="108" customFormat="1" ht="16" customHeight="1" spans="1:3">
      <c r="A822" s="117">
        <v>2220102</v>
      </c>
      <c r="B822" s="130" t="s">
        <v>310</v>
      </c>
      <c r="C822" s="119"/>
    </row>
    <row r="823" s="108" customFormat="1" ht="16" customHeight="1" spans="1:3">
      <c r="A823" s="117">
        <v>2220103</v>
      </c>
      <c r="B823" s="130" t="s">
        <v>346</v>
      </c>
      <c r="C823" s="119"/>
    </row>
    <row r="824" s="108" customFormat="1" ht="16" customHeight="1" spans="1:3">
      <c r="A824" s="117">
        <v>2220104</v>
      </c>
      <c r="B824" s="130" t="s">
        <v>919</v>
      </c>
      <c r="C824" s="119"/>
    </row>
    <row r="825" s="108" customFormat="1" ht="16" customHeight="1" spans="1:3">
      <c r="A825" s="117">
        <v>2220105</v>
      </c>
      <c r="B825" s="130" t="s">
        <v>920</v>
      </c>
      <c r="C825" s="119"/>
    </row>
    <row r="826" s="108" customFormat="1" ht="16" customHeight="1" spans="1:3">
      <c r="A826" s="117">
        <v>2220106</v>
      </c>
      <c r="B826" s="130" t="s">
        <v>921</v>
      </c>
      <c r="C826" s="119"/>
    </row>
    <row r="827" s="108" customFormat="1" ht="16" customHeight="1" spans="1:3">
      <c r="A827" s="117">
        <v>2220107</v>
      </c>
      <c r="B827" s="130" t="s">
        <v>922</v>
      </c>
      <c r="C827" s="119"/>
    </row>
    <row r="828" s="108" customFormat="1" ht="16" customHeight="1" spans="1:3">
      <c r="A828" s="117">
        <v>2220112</v>
      </c>
      <c r="B828" s="130" t="s">
        <v>923</v>
      </c>
      <c r="C828" s="119"/>
    </row>
    <row r="829" s="108" customFormat="1" ht="16" customHeight="1" spans="1:3">
      <c r="A829" s="117">
        <v>2220113</v>
      </c>
      <c r="B829" s="130" t="s">
        <v>924</v>
      </c>
      <c r="C829" s="119"/>
    </row>
    <row r="830" s="108" customFormat="1" ht="16" customHeight="1" spans="1:3">
      <c r="A830" s="117">
        <v>2220114</v>
      </c>
      <c r="B830" s="130" t="s">
        <v>925</v>
      </c>
      <c r="C830" s="119"/>
    </row>
    <row r="831" s="108" customFormat="1" ht="16" customHeight="1" spans="1:3">
      <c r="A831" s="117">
        <v>2220115</v>
      </c>
      <c r="B831" s="130" t="s">
        <v>926</v>
      </c>
      <c r="C831" s="119"/>
    </row>
    <row r="832" s="108" customFormat="1" ht="16" customHeight="1" spans="1:3">
      <c r="A832" s="117">
        <v>2220118</v>
      </c>
      <c r="B832" s="130" t="s">
        <v>927</v>
      </c>
      <c r="C832" s="119"/>
    </row>
    <row r="833" s="108" customFormat="1" ht="16" customHeight="1" spans="1:3">
      <c r="A833" s="117">
        <v>2220119</v>
      </c>
      <c r="B833" s="130" t="s">
        <v>928</v>
      </c>
      <c r="C833" s="119"/>
    </row>
    <row r="834" s="108" customFormat="1" ht="16" customHeight="1" spans="1:3">
      <c r="A834" s="117">
        <v>2220120</v>
      </c>
      <c r="B834" s="130" t="s">
        <v>929</v>
      </c>
      <c r="C834" s="119"/>
    </row>
    <row r="835" s="108" customFormat="1" ht="16" customHeight="1" spans="1:3">
      <c r="A835" s="117">
        <v>2220121</v>
      </c>
      <c r="B835" s="130" t="s">
        <v>930</v>
      </c>
      <c r="C835" s="119"/>
    </row>
    <row r="836" s="108" customFormat="1" ht="16" customHeight="1" spans="1:3">
      <c r="A836" s="117">
        <v>2220150</v>
      </c>
      <c r="B836" s="130" t="s">
        <v>350</v>
      </c>
      <c r="C836" s="119"/>
    </row>
    <row r="837" s="108" customFormat="1" ht="16" customHeight="1" spans="1:3">
      <c r="A837" s="117">
        <v>2220199</v>
      </c>
      <c r="B837" s="130" t="s">
        <v>931</v>
      </c>
      <c r="C837" s="119"/>
    </row>
    <row r="838" s="108" customFormat="1" ht="16" customHeight="1" spans="1:3">
      <c r="A838" s="117">
        <v>22203</v>
      </c>
      <c r="B838" s="130" t="s">
        <v>932</v>
      </c>
      <c r="C838" s="119">
        <f>SUM(C839:C843)</f>
        <v>0</v>
      </c>
    </row>
    <row r="839" s="108" customFormat="1" ht="16" customHeight="1" spans="1:3">
      <c r="A839" s="117">
        <v>2220301</v>
      </c>
      <c r="B839" s="130" t="s">
        <v>933</v>
      </c>
      <c r="C839" s="119"/>
    </row>
    <row r="840" s="108" customFormat="1" ht="16" customHeight="1" spans="1:3">
      <c r="A840" s="117">
        <v>2220303</v>
      </c>
      <c r="B840" s="130" t="s">
        <v>934</v>
      </c>
      <c r="C840" s="119"/>
    </row>
    <row r="841" s="108" customFormat="1" ht="16" customHeight="1" spans="1:3">
      <c r="A841" s="117">
        <v>2220304</v>
      </c>
      <c r="B841" s="130" t="s">
        <v>935</v>
      </c>
      <c r="C841" s="119"/>
    </row>
    <row r="842" s="108" customFormat="1" ht="16" customHeight="1" spans="1:3">
      <c r="A842" s="117">
        <v>2220305</v>
      </c>
      <c r="B842" s="130" t="s">
        <v>936</v>
      </c>
      <c r="C842" s="119"/>
    </row>
    <row r="843" s="108" customFormat="1" ht="16" customHeight="1" spans="1:3">
      <c r="A843" s="117">
        <v>2220399</v>
      </c>
      <c r="B843" s="130" t="s">
        <v>937</v>
      </c>
      <c r="C843" s="119"/>
    </row>
    <row r="844" s="108" customFormat="1" ht="16" customHeight="1" spans="1:3">
      <c r="A844" s="117">
        <v>22204</v>
      </c>
      <c r="B844" s="130" t="s">
        <v>938</v>
      </c>
      <c r="C844" s="119">
        <f>SUM(C845:C849)</f>
        <v>0</v>
      </c>
    </row>
    <row r="845" s="108" customFormat="1" ht="16" customHeight="1" spans="1:3">
      <c r="A845" s="117">
        <v>2220401</v>
      </c>
      <c r="B845" s="130" t="s">
        <v>939</v>
      </c>
      <c r="C845" s="119"/>
    </row>
    <row r="846" s="108" customFormat="1" ht="16" customHeight="1" spans="1:3">
      <c r="A846" s="117">
        <v>2220402</v>
      </c>
      <c r="B846" s="130" t="s">
        <v>940</v>
      </c>
      <c r="C846" s="119"/>
    </row>
    <row r="847" s="108" customFormat="1" ht="16" customHeight="1" spans="1:3">
      <c r="A847" s="117">
        <v>2220403</v>
      </c>
      <c r="B847" s="130" t="s">
        <v>941</v>
      </c>
      <c r="C847" s="119"/>
    </row>
    <row r="848" s="108" customFormat="1" ht="16" customHeight="1" spans="1:3">
      <c r="A848" s="117">
        <v>2220404</v>
      </c>
      <c r="B848" s="130" t="s">
        <v>942</v>
      </c>
      <c r="C848" s="119"/>
    </row>
    <row r="849" s="108" customFormat="1" ht="16" customHeight="1" spans="1:3">
      <c r="A849" s="117">
        <v>2220499</v>
      </c>
      <c r="B849" s="130" t="s">
        <v>943</v>
      </c>
      <c r="C849" s="119"/>
    </row>
    <row r="850" s="108" customFormat="1" ht="16" customHeight="1" spans="1:3">
      <c r="A850" s="117">
        <v>22205</v>
      </c>
      <c r="B850" s="130" t="s">
        <v>944</v>
      </c>
      <c r="C850" s="119">
        <f>SUM(C851:C862)</f>
        <v>0</v>
      </c>
    </row>
    <row r="851" s="108" customFormat="1" ht="17" customHeight="1" spans="1:3">
      <c r="A851" s="117">
        <v>2220501</v>
      </c>
      <c r="B851" s="130" t="s">
        <v>945</v>
      </c>
      <c r="C851" s="119"/>
    </row>
    <row r="852" s="108" customFormat="1" ht="17" customHeight="1" spans="1:3">
      <c r="A852" s="117">
        <v>2220502</v>
      </c>
      <c r="B852" s="130" t="s">
        <v>946</v>
      </c>
      <c r="C852" s="119"/>
    </row>
    <row r="853" s="108" customFormat="1" ht="17" customHeight="1" spans="1:3">
      <c r="A853" s="117">
        <v>2220503</v>
      </c>
      <c r="B853" s="130" t="s">
        <v>947</v>
      </c>
      <c r="C853" s="119"/>
    </row>
    <row r="854" s="108" customFormat="1" ht="17" customHeight="1" spans="1:3">
      <c r="A854" s="117">
        <v>2220504</v>
      </c>
      <c r="B854" s="130" t="s">
        <v>948</v>
      </c>
      <c r="C854" s="119"/>
    </row>
    <row r="855" s="108" customFormat="1" ht="17" customHeight="1" spans="1:3">
      <c r="A855" s="117">
        <v>2220505</v>
      </c>
      <c r="B855" s="130" t="s">
        <v>949</v>
      </c>
      <c r="C855" s="119"/>
    </row>
    <row r="856" s="108" customFormat="1" ht="17" customHeight="1" spans="1:3">
      <c r="A856" s="117">
        <v>2220506</v>
      </c>
      <c r="B856" s="130" t="s">
        <v>950</v>
      </c>
      <c r="C856" s="119"/>
    </row>
    <row r="857" s="108" customFormat="1" ht="17" customHeight="1" spans="1:3">
      <c r="A857" s="117">
        <v>2220507</v>
      </c>
      <c r="B857" s="130" t="s">
        <v>951</v>
      </c>
      <c r="C857" s="119"/>
    </row>
    <row r="858" s="108" customFormat="1" ht="17" customHeight="1" spans="1:3">
      <c r="A858" s="117">
        <v>2220508</v>
      </c>
      <c r="B858" s="130" t="s">
        <v>952</v>
      </c>
      <c r="C858" s="119"/>
    </row>
    <row r="859" s="108" customFormat="1" ht="17" customHeight="1" spans="1:3">
      <c r="A859" s="117">
        <v>2220509</v>
      </c>
      <c r="B859" s="130" t="s">
        <v>953</v>
      </c>
      <c r="C859" s="119"/>
    </row>
    <row r="860" s="108" customFormat="1" ht="17" customHeight="1" spans="1:3">
      <c r="A860" s="117">
        <v>2220510</v>
      </c>
      <c r="B860" s="130" t="s">
        <v>954</v>
      </c>
      <c r="C860" s="119"/>
    </row>
    <row r="861" s="108" customFormat="1" ht="17" customHeight="1" spans="1:3">
      <c r="A861" s="117">
        <v>2220511</v>
      </c>
      <c r="B861" s="130" t="s">
        <v>955</v>
      </c>
      <c r="C861" s="119"/>
    </row>
    <row r="862" s="108" customFormat="1" ht="17" customHeight="1" spans="1:3">
      <c r="A862" s="117">
        <v>2220599</v>
      </c>
      <c r="B862" s="130" t="s">
        <v>956</v>
      </c>
      <c r="C862" s="119"/>
    </row>
    <row r="863" s="108" customFormat="1" ht="17" customHeight="1" spans="1:3">
      <c r="A863" s="117">
        <v>224</v>
      </c>
      <c r="B863" s="130" t="s">
        <v>49</v>
      </c>
      <c r="C863" s="119">
        <f>C864+C875+C881+C886+C891+C895+C899</f>
        <v>1286.18</v>
      </c>
    </row>
    <row r="864" s="108" customFormat="1" ht="17" customHeight="1" spans="1:3">
      <c r="A864" s="117">
        <v>22401</v>
      </c>
      <c r="B864" s="130" t="s">
        <v>957</v>
      </c>
      <c r="C864" s="119">
        <f>SUM(C865:C874)</f>
        <v>557.12</v>
      </c>
    </row>
    <row r="865" s="108" customFormat="1" ht="17" customHeight="1" spans="1:3">
      <c r="A865" s="117">
        <v>2240101</v>
      </c>
      <c r="B865" s="130" t="s">
        <v>309</v>
      </c>
      <c r="C865" s="119">
        <v>557.12</v>
      </c>
    </row>
    <row r="866" s="108" customFormat="1" ht="17" customHeight="1" spans="1:3">
      <c r="A866" s="117">
        <v>2240102</v>
      </c>
      <c r="B866" s="130" t="s">
        <v>310</v>
      </c>
      <c r="C866" s="119"/>
    </row>
    <row r="867" s="108" customFormat="1" ht="17" customHeight="1" spans="1:3">
      <c r="A867" s="117">
        <v>2240103</v>
      </c>
      <c r="B867" s="130" t="s">
        <v>346</v>
      </c>
      <c r="C867" s="119"/>
    </row>
    <row r="868" s="108" customFormat="1" ht="17" customHeight="1" spans="1:3">
      <c r="A868" s="117">
        <v>2240104</v>
      </c>
      <c r="B868" s="130" t="s">
        <v>958</v>
      </c>
      <c r="C868" s="119"/>
    </row>
    <row r="869" s="108" customFormat="1" ht="17" customHeight="1" spans="1:3">
      <c r="A869" s="117">
        <v>2240105</v>
      </c>
      <c r="B869" s="130" t="s">
        <v>959</v>
      </c>
      <c r="C869" s="119"/>
    </row>
    <row r="870" s="108" customFormat="1" ht="17" customHeight="1" spans="1:3">
      <c r="A870" s="117">
        <v>2240106</v>
      </c>
      <c r="B870" s="130" t="s">
        <v>960</v>
      </c>
      <c r="C870" s="119"/>
    </row>
    <row r="871" s="108" customFormat="1" ht="17" customHeight="1" spans="1:3">
      <c r="A871" s="117">
        <v>2240108</v>
      </c>
      <c r="B871" s="130" t="s">
        <v>961</v>
      </c>
      <c r="C871" s="119"/>
    </row>
    <row r="872" s="108" customFormat="1" ht="17" customHeight="1" spans="1:3">
      <c r="A872" s="117">
        <v>2240109</v>
      </c>
      <c r="B872" s="130" t="s">
        <v>962</v>
      </c>
      <c r="C872" s="119"/>
    </row>
    <row r="873" s="108" customFormat="1" ht="17" customHeight="1" spans="1:3">
      <c r="A873" s="117">
        <v>2240150</v>
      </c>
      <c r="B873" s="130" t="s">
        <v>350</v>
      </c>
      <c r="C873" s="119"/>
    </row>
    <row r="874" s="108" customFormat="1" ht="17" customHeight="1" spans="1:3">
      <c r="A874" s="117">
        <v>2240199</v>
      </c>
      <c r="B874" s="130" t="s">
        <v>963</v>
      </c>
      <c r="C874" s="119"/>
    </row>
    <row r="875" s="108" customFormat="1" ht="17" customHeight="1" spans="1:3">
      <c r="A875" s="117">
        <v>22402</v>
      </c>
      <c r="B875" s="130" t="s">
        <v>964</v>
      </c>
      <c r="C875" s="119">
        <f>SUM(C876:C880)</f>
        <v>636.62</v>
      </c>
    </row>
    <row r="876" s="108" customFormat="1" ht="17" customHeight="1" spans="1:3">
      <c r="A876" s="117">
        <v>2240201</v>
      </c>
      <c r="B876" s="130" t="s">
        <v>309</v>
      </c>
      <c r="C876" s="119">
        <v>636.62</v>
      </c>
    </row>
    <row r="877" s="108" customFormat="1" ht="17" customHeight="1" spans="1:3">
      <c r="A877" s="117">
        <v>2240202</v>
      </c>
      <c r="B877" s="130" t="s">
        <v>310</v>
      </c>
      <c r="C877" s="119"/>
    </row>
    <row r="878" s="108" customFormat="1" ht="17" customHeight="1" spans="1:3">
      <c r="A878" s="117">
        <v>2240203</v>
      </c>
      <c r="B878" s="130" t="s">
        <v>346</v>
      </c>
      <c r="C878" s="119"/>
    </row>
    <row r="879" s="108" customFormat="1" ht="17" customHeight="1" spans="1:3">
      <c r="A879" s="117">
        <v>2240204</v>
      </c>
      <c r="B879" s="130" t="s">
        <v>965</v>
      </c>
      <c r="C879" s="119"/>
    </row>
    <row r="880" s="108" customFormat="1" ht="17" customHeight="1" spans="1:3">
      <c r="A880" s="117">
        <v>2240299</v>
      </c>
      <c r="B880" s="130" t="s">
        <v>966</v>
      </c>
      <c r="C880" s="119"/>
    </row>
    <row r="881" s="108" customFormat="1" ht="17" customHeight="1" spans="1:3">
      <c r="A881" s="117">
        <v>22404</v>
      </c>
      <c r="B881" s="130" t="s">
        <v>967</v>
      </c>
      <c r="C881" s="119">
        <f>SUM(C882:C885)</f>
        <v>0</v>
      </c>
    </row>
    <row r="882" s="108" customFormat="1" ht="17" customHeight="1" spans="1:3">
      <c r="A882" s="117">
        <v>2240401</v>
      </c>
      <c r="B882" s="130" t="s">
        <v>309</v>
      </c>
      <c r="C882" s="119"/>
    </row>
    <row r="883" s="108" customFormat="1" ht="17" customHeight="1" spans="1:3">
      <c r="A883" s="117">
        <v>2240402</v>
      </c>
      <c r="B883" s="130" t="s">
        <v>310</v>
      </c>
      <c r="C883" s="119"/>
    </row>
    <row r="884" s="108" customFormat="1" ht="17" customHeight="1" spans="1:3">
      <c r="A884" s="117">
        <v>2240450</v>
      </c>
      <c r="B884" s="130" t="s">
        <v>350</v>
      </c>
      <c r="C884" s="119"/>
    </row>
    <row r="885" s="108" customFormat="1" ht="17" customHeight="1" spans="1:3">
      <c r="A885" s="117">
        <v>2240499</v>
      </c>
      <c r="B885" s="130" t="s">
        <v>968</v>
      </c>
      <c r="C885" s="119"/>
    </row>
    <row r="886" s="108" customFormat="1" ht="17" customHeight="1" spans="1:3">
      <c r="A886" s="117">
        <v>22405</v>
      </c>
      <c r="B886" s="130" t="s">
        <v>969</v>
      </c>
      <c r="C886" s="119">
        <f>SUM(C887:C890)</f>
        <v>92.44</v>
      </c>
    </row>
    <row r="887" s="108" customFormat="1" ht="17" customHeight="1" spans="1:3">
      <c r="A887" s="117">
        <v>2240501</v>
      </c>
      <c r="B887" s="130" t="s">
        <v>309</v>
      </c>
      <c r="C887" s="119">
        <v>92.44</v>
      </c>
    </row>
    <row r="888" s="108" customFormat="1" ht="17" customHeight="1" spans="1:3">
      <c r="A888" s="117">
        <v>2240502</v>
      </c>
      <c r="B888" s="130" t="s">
        <v>310</v>
      </c>
      <c r="C888" s="119"/>
    </row>
    <row r="889" s="108" customFormat="1" ht="17" customHeight="1" spans="1:3">
      <c r="A889" s="117">
        <v>2240503</v>
      </c>
      <c r="B889" s="130" t="s">
        <v>346</v>
      </c>
      <c r="C889" s="119"/>
    </row>
    <row r="890" s="108" customFormat="1" ht="17" customHeight="1" spans="1:3">
      <c r="A890" s="117">
        <v>2240599</v>
      </c>
      <c r="B890" s="130" t="s">
        <v>970</v>
      </c>
      <c r="C890" s="119"/>
    </row>
    <row r="891" s="108" customFormat="1" ht="17" customHeight="1" spans="1:3">
      <c r="A891" s="117">
        <v>22406</v>
      </c>
      <c r="B891" s="130" t="s">
        <v>971</v>
      </c>
      <c r="C891" s="119">
        <f>SUM(C892:C894)</f>
        <v>0</v>
      </c>
    </row>
    <row r="892" s="108" customFormat="1" ht="17" customHeight="1" spans="1:3">
      <c r="A892" s="117">
        <v>2240601</v>
      </c>
      <c r="B892" s="130" t="s">
        <v>972</v>
      </c>
      <c r="C892" s="119"/>
    </row>
    <row r="893" s="108" customFormat="1" ht="17" customHeight="1" spans="1:3">
      <c r="A893" s="117">
        <v>2240602</v>
      </c>
      <c r="B893" s="130" t="s">
        <v>973</v>
      </c>
      <c r="C893" s="119"/>
    </row>
    <row r="894" s="108" customFormat="1" ht="17" customHeight="1" spans="1:3">
      <c r="A894" s="117">
        <v>2240699</v>
      </c>
      <c r="B894" s="130" t="s">
        <v>974</v>
      </c>
      <c r="C894" s="119"/>
    </row>
    <row r="895" s="108" customFormat="1" ht="17" customHeight="1" spans="1:3">
      <c r="A895" s="117">
        <v>22407</v>
      </c>
      <c r="B895" s="130" t="s">
        <v>975</v>
      </c>
      <c r="C895" s="119">
        <f>SUM(C896:C898)</f>
        <v>0</v>
      </c>
    </row>
    <row r="896" s="108" customFormat="1" ht="17" customHeight="1" spans="1:3">
      <c r="A896" s="117">
        <v>2240703</v>
      </c>
      <c r="B896" s="130" t="s">
        <v>976</v>
      </c>
      <c r="C896" s="119"/>
    </row>
    <row r="897" s="108" customFormat="1" ht="15" customHeight="1" spans="1:3">
      <c r="A897" s="117">
        <v>2240704</v>
      </c>
      <c r="B897" s="130" t="s">
        <v>977</v>
      </c>
      <c r="C897" s="119"/>
    </row>
    <row r="898" s="108" customFormat="1" ht="15" customHeight="1" spans="1:3">
      <c r="A898" s="117">
        <v>2240799</v>
      </c>
      <c r="B898" s="130" t="s">
        <v>978</v>
      </c>
      <c r="C898" s="119"/>
    </row>
    <row r="899" s="108" customFormat="1" ht="15" customHeight="1" spans="1:3">
      <c r="A899" s="117">
        <v>22499</v>
      </c>
      <c r="B899" s="130" t="s">
        <v>979</v>
      </c>
      <c r="C899" s="119"/>
    </row>
    <row r="900" s="108" customFormat="1" ht="15" customHeight="1" spans="1:3">
      <c r="A900" s="117">
        <v>227</v>
      </c>
      <c r="B900" s="130" t="s">
        <v>304</v>
      </c>
      <c r="C900" s="119">
        <v>1400</v>
      </c>
    </row>
    <row r="901" s="108" customFormat="1" ht="15" customHeight="1" spans="1:3">
      <c r="A901" s="117">
        <v>229</v>
      </c>
      <c r="B901" s="118" t="s">
        <v>52</v>
      </c>
      <c r="C901" s="119">
        <f>C902+C903</f>
        <v>10989</v>
      </c>
    </row>
    <row r="902" s="108" customFormat="1" ht="15" customHeight="1" spans="1:3">
      <c r="A902" s="117">
        <v>22902</v>
      </c>
      <c r="B902" s="118" t="s">
        <v>980</v>
      </c>
      <c r="C902" s="119">
        <v>10989</v>
      </c>
    </row>
    <row r="903" s="108" customFormat="1" ht="15" customHeight="1" spans="1:3">
      <c r="A903" s="117">
        <v>22999</v>
      </c>
      <c r="B903" s="118" t="s">
        <v>149</v>
      </c>
      <c r="C903" s="122"/>
    </row>
    <row r="904" s="108" customFormat="1" ht="15" customHeight="1" spans="1:3">
      <c r="A904" s="117">
        <v>232</v>
      </c>
      <c r="B904" s="130" t="s">
        <v>50</v>
      </c>
      <c r="C904" s="119">
        <f>C905</f>
        <v>3883.69</v>
      </c>
    </row>
    <row r="905" s="108" customFormat="1" ht="15" customHeight="1" spans="1:3">
      <c r="A905" s="117">
        <v>23203</v>
      </c>
      <c r="B905" s="130" t="s">
        <v>981</v>
      </c>
      <c r="C905" s="119">
        <f>SUM(C906:C909)</f>
        <v>3883.69</v>
      </c>
    </row>
    <row r="906" s="108" customFormat="1" ht="15" customHeight="1" spans="1:3">
      <c r="A906" s="117">
        <v>2320301</v>
      </c>
      <c r="B906" s="130" t="s">
        <v>982</v>
      </c>
      <c r="C906" s="119">
        <v>3683.69</v>
      </c>
    </row>
    <row r="907" s="108" customFormat="1" ht="15" customHeight="1" spans="1:3">
      <c r="A907" s="117">
        <v>2320302</v>
      </c>
      <c r="B907" s="130" t="s">
        <v>983</v>
      </c>
      <c r="C907" s="119">
        <v>200</v>
      </c>
    </row>
    <row r="908" s="108" customFormat="1" ht="15" customHeight="1" spans="1:3">
      <c r="A908" s="117">
        <v>2320303</v>
      </c>
      <c r="B908" s="130" t="s">
        <v>984</v>
      </c>
      <c r="C908" s="119"/>
    </row>
    <row r="909" s="108" customFormat="1" ht="15" customHeight="1" spans="1:3">
      <c r="A909" s="117">
        <v>2320399</v>
      </c>
      <c r="B909" s="130" t="s">
        <v>985</v>
      </c>
      <c r="C909" s="119"/>
    </row>
    <row r="910" s="108" customFormat="1" ht="15" customHeight="1" spans="1:3">
      <c r="A910" s="117">
        <v>233</v>
      </c>
      <c r="B910" s="118" t="s">
        <v>51</v>
      </c>
      <c r="C910" s="119">
        <f>C911</f>
        <v>0</v>
      </c>
    </row>
    <row r="911" s="108" customFormat="1" ht="15" customHeight="1" spans="1:3">
      <c r="A911" s="117">
        <v>23303</v>
      </c>
      <c r="B911" s="118" t="s">
        <v>986</v>
      </c>
      <c r="C911" s="119"/>
    </row>
    <row r="912" s="108" customFormat="1" ht="15" customHeight="1" spans="1:3">
      <c r="A912" s="117"/>
      <c r="B912" s="118"/>
      <c r="C912" s="119"/>
    </row>
    <row r="913" s="108" customFormat="1" ht="15" customHeight="1" spans="1:3">
      <c r="A913" s="117"/>
      <c r="B913" s="118"/>
      <c r="C913" s="119"/>
    </row>
    <row r="914" s="108" customFormat="1" ht="15" customHeight="1" spans="1:3">
      <c r="A914" s="117"/>
      <c r="B914" s="131" t="s">
        <v>987</v>
      </c>
      <c r="C914" s="119">
        <f>C4+C120+C124+C128+C208+C259+C315+C350+C456+C509+C568+C582+C646+C684+C726+C746+C776+C786+C799+C819+C863+C900+C901+C904+C910</f>
        <v>207926.72</v>
      </c>
    </row>
  </sheetData>
  <autoFilter ref="A1:C914">
    <extLst/>
  </autoFilter>
  <mergeCells count="1">
    <mergeCell ref="A1:C1"/>
  </mergeCells>
  <pageMargins left="0.590277777777778" right="0.590277777777778" top="0.708333333333333" bottom="0.708333333333333" header="0.314583333333333" footer="0.472222222222222"/>
  <pageSetup paperSize="9" firstPageNumber="33" orientation="portrait" useFirstPageNumber="1" horizontalDpi="600"/>
  <headerFooter>
    <oddFooter>&amp;C&amp;14-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75"/>
  <sheetViews>
    <sheetView showGridLines="0" showZeros="0" view="pageBreakPreview" zoomScaleNormal="80" zoomScaleSheetLayoutView="100" workbookViewId="0">
      <pane ySplit="5" topLeftCell="A9" activePane="bottomLeft" state="frozen"/>
      <selection/>
      <selection pane="bottomLeft" activeCell="B19" sqref="B19"/>
    </sheetView>
  </sheetViews>
  <sheetFormatPr defaultColWidth="9" defaultRowHeight="14.25" outlineLevelCol="4"/>
  <cols>
    <col min="1" max="1" width="39.0583333333333" style="56" customWidth="1"/>
    <col min="2" max="2" width="9.84166666666667" style="77" customWidth="1"/>
    <col min="3" max="3" width="25.9416666666667" style="54" customWidth="1"/>
    <col min="4" max="4" width="9.83333333333333" style="77" customWidth="1"/>
    <col min="5" max="5" width="10.375" style="54" customWidth="1"/>
    <col min="6" max="16384" width="9" style="54"/>
  </cols>
  <sheetData>
    <row r="1" ht="10" customHeight="1" spans="1:1">
      <c r="A1" s="78"/>
    </row>
    <row r="2" s="57" customFormat="1" ht="23.1" customHeight="1" spans="1:4">
      <c r="A2" s="79" t="s">
        <v>988</v>
      </c>
      <c r="B2" s="41"/>
      <c r="C2" s="41"/>
      <c r="D2" s="41"/>
    </row>
    <row r="3" ht="14" customHeight="1" spans="1:4">
      <c r="A3" s="78"/>
      <c r="D3" s="80" t="s">
        <v>1</v>
      </c>
    </row>
    <row r="4" ht="23" customHeight="1" spans="1:4">
      <c r="A4" s="81" t="s">
        <v>989</v>
      </c>
      <c r="B4" s="82"/>
      <c r="C4" s="83" t="s">
        <v>990</v>
      </c>
      <c r="D4" s="82"/>
    </row>
    <row r="5" ht="28" customHeight="1" spans="1:4">
      <c r="A5" s="84" t="s">
        <v>55</v>
      </c>
      <c r="B5" s="85" t="s">
        <v>991</v>
      </c>
      <c r="C5" s="85" t="s">
        <v>55</v>
      </c>
      <c r="D5" s="85" t="s">
        <v>991</v>
      </c>
    </row>
    <row r="6" ht="28" customHeight="1" spans="1:4">
      <c r="A6" s="86" t="s">
        <v>992</v>
      </c>
      <c r="B6" s="87">
        <v>37400</v>
      </c>
      <c r="C6" s="86" t="s">
        <v>993</v>
      </c>
      <c r="D6" s="88">
        <f>SUM(D7:D12)</f>
        <v>144719</v>
      </c>
    </row>
    <row r="7" ht="28" customHeight="1" spans="1:4">
      <c r="A7" s="89" t="s">
        <v>59</v>
      </c>
      <c r="B7" s="90">
        <f>SUM(B8,B15,B25,B44)</f>
        <v>171721.11</v>
      </c>
      <c r="C7" s="50" t="s">
        <v>994</v>
      </c>
      <c r="D7" s="91">
        <v>103244</v>
      </c>
    </row>
    <row r="8" ht="28" customHeight="1" spans="1:4">
      <c r="A8" s="92" t="s">
        <v>995</v>
      </c>
      <c r="B8" s="93">
        <f>SUM(B9:B14)</f>
        <v>3693</v>
      </c>
      <c r="C8" s="50" t="s">
        <v>996</v>
      </c>
      <c r="D8" s="91">
        <v>15067</v>
      </c>
    </row>
    <row r="9" ht="28" customHeight="1" spans="1:4">
      <c r="A9" s="94" t="s">
        <v>997</v>
      </c>
      <c r="B9" s="95">
        <v>255</v>
      </c>
      <c r="C9" s="50" t="s">
        <v>998</v>
      </c>
      <c r="D9" s="91">
        <v>18721</v>
      </c>
    </row>
    <row r="10" ht="28" customHeight="1" spans="1:4">
      <c r="A10" s="94" t="s">
        <v>999</v>
      </c>
      <c r="B10" s="95">
        <v>84</v>
      </c>
      <c r="C10" s="50" t="s">
        <v>1000</v>
      </c>
      <c r="D10" s="91">
        <v>6287</v>
      </c>
    </row>
    <row r="11" ht="28" customHeight="1" spans="1:4">
      <c r="A11" s="94" t="s">
        <v>1001</v>
      </c>
      <c r="B11" s="95">
        <v>894</v>
      </c>
      <c r="C11" s="50" t="s">
        <v>1002</v>
      </c>
      <c r="D11" s="91">
        <v>1400</v>
      </c>
    </row>
    <row r="12" ht="28" customHeight="1" spans="1:4">
      <c r="A12" s="94" t="s">
        <v>1003</v>
      </c>
      <c r="B12" s="95">
        <v>130</v>
      </c>
      <c r="C12" s="50" t="s">
        <v>1004</v>
      </c>
      <c r="D12" s="91"/>
    </row>
    <row r="13" ht="28" customHeight="1" spans="1:4">
      <c r="A13" s="94" t="s">
        <v>1005</v>
      </c>
      <c r="B13" s="95"/>
      <c r="C13" s="96" t="s">
        <v>1006</v>
      </c>
      <c r="D13" s="88">
        <f>B25+B44</f>
        <v>63208.11</v>
      </c>
    </row>
    <row r="14" ht="28" customHeight="1" spans="1:4">
      <c r="A14" s="94" t="s">
        <v>1007</v>
      </c>
      <c r="B14" s="95">
        <v>2330</v>
      </c>
      <c r="C14" s="97" t="s">
        <v>1008</v>
      </c>
      <c r="D14" s="88">
        <f>SUM(D15)</f>
        <v>3370</v>
      </c>
    </row>
    <row r="15" ht="28" customHeight="1" spans="1:4">
      <c r="A15" s="98" t="s">
        <v>1009</v>
      </c>
      <c r="B15" s="99">
        <f>SUM(B16:B24)</f>
        <v>104820</v>
      </c>
      <c r="C15" s="100" t="s">
        <v>1010</v>
      </c>
      <c r="D15" s="91">
        <f>SUM(D16:D17)</f>
        <v>3370</v>
      </c>
    </row>
    <row r="16" ht="28" customHeight="1" spans="1:4">
      <c r="A16" s="94" t="s">
        <v>1011</v>
      </c>
      <c r="B16" s="91"/>
      <c r="C16" s="100" t="s">
        <v>1012</v>
      </c>
      <c r="D16" s="91"/>
    </row>
    <row r="17" ht="28" customHeight="1" spans="1:4">
      <c r="A17" s="94" t="s">
        <v>1013</v>
      </c>
      <c r="B17" s="91">
        <v>61634</v>
      </c>
      <c r="C17" s="100" t="s">
        <v>1014</v>
      </c>
      <c r="D17" s="91">
        <v>3370</v>
      </c>
    </row>
    <row r="18" ht="28" customHeight="1" spans="1:4">
      <c r="A18" s="94" t="s">
        <v>1015</v>
      </c>
      <c r="B18" s="91">
        <f>15996+2000</f>
        <v>17996</v>
      </c>
      <c r="C18" s="100"/>
      <c r="D18" s="91"/>
    </row>
    <row r="19" ht="28" customHeight="1" spans="1:4">
      <c r="A19" s="94" t="s">
        <v>1016</v>
      </c>
      <c r="B19" s="91">
        <v>1375</v>
      </c>
      <c r="C19" s="100" t="s">
        <v>1017</v>
      </c>
      <c r="D19" s="91"/>
    </row>
    <row r="20" ht="28" customHeight="1" spans="1:4">
      <c r="A20" s="94" t="s">
        <v>1018</v>
      </c>
      <c r="B20" s="91">
        <v>850</v>
      </c>
      <c r="C20" s="100" t="s">
        <v>1017</v>
      </c>
      <c r="D20" s="91"/>
    </row>
    <row r="21" ht="28" customHeight="1" spans="1:4">
      <c r="A21" s="94" t="s">
        <v>1019</v>
      </c>
      <c r="B21" s="91">
        <v>1000</v>
      </c>
      <c r="C21" s="100"/>
      <c r="D21" s="91"/>
    </row>
    <row r="22" ht="28" customHeight="1" spans="1:4">
      <c r="A22" s="94" t="s">
        <v>1020</v>
      </c>
      <c r="B22" s="91">
        <v>8582</v>
      </c>
      <c r="C22" s="100"/>
      <c r="D22" s="91"/>
    </row>
    <row r="23" ht="28" customHeight="1" spans="1:4">
      <c r="A23" s="94" t="s">
        <v>1021</v>
      </c>
      <c r="B23" s="91">
        <v>13383</v>
      </c>
      <c r="C23" s="100" t="s">
        <v>1017</v>
      </c>
      <c r="D23" s="91"/>
    </row>
    <row r="24" ht="28" customHeight="1" spans="1:4">
      <c r="A24" s="94" t="s">
        <v>1022</v>
      </c>
      <c r="B24" s="91"/>
      <c r="C24" s="100"/>
      <c r="D24" s="91"/>
    </row>
    <row r="25" ht="28" customHeight="1" spans="1:4">
      <c r="A25" s="101" t="s">
        <v>1023</v>
      </c>
      <c r="B25" s="88">
        <f>SUM(B26:B43)</f>
        <v>58412.01</v>
      </c>
      <c r="C25" s="100"/>
      <c r="D25" s="91"/>
    </row>
    <row r="26" ht="28" customHeight="1" spans="1:4">
      <c r="A26" s="94" t="s">
        <v>1024</v>
      </c>
      <c r="B26" s="91">
        <v>10156</v>
      </c>
      <c r="C26" s="100"/>
      <c r="D26" s="91"/>
    </row>
    <row r="27" ht="30" customHeight="1" spans="1:4">
      <c r="A27" s="94" t="s">
        <v>1025</v>
      </c>
      <c r="B27" s="91">
        <v>10.8</v>
      </c>
      <c r="C27" s="100"/>
      <c r="D27" s="91"/>
    </row>
    <row r="28" ht="28" customHeight="1" spans="1:4">
      <c r="A28" s="94" t="s">
        <v>1026</v>
      </c>
      <c r="B28" s="91">
        <v>694</v>
      </c>
      <c r="C28" s="100"/>
      <c r="D28" s="91"/>
    </row>
    <row r="29" ht="28" customHeight="1" spans="1:4">
      <c r="A29" s="94" t="s">
        <v>1027</v>
      </c>
      <c r="B29" s="91">
        <v>9328.44</v>
      </c>
      <c r="C29" s="100"/>
      <c r="D29" s="91"/>
    </row>
    <row r="30" ht="28" customHeight="1" spans="1:4">
      <c r="A30" s="94" t="s">
        <v>1028</v>
      </c>
      <c r="B30" s="91"/>
      <c r="C30" s="100"/>
      <c r="D30" s="91"/>
    </row>
    <row r="31" ht="28" customHeight="1" spans="1:4">
      <c r="A31" s="94" t="s">
        <v>1029</v>
      </c>
      <c r="B31" s="91">
        <v>522</v>
      </c>
      <c r="C31" s="100"/>
      <c r="D31" s="91"/>
    </row>
    <row r="32" ht="28" customHeight="1" spans="1:4">
      <c r="A32" s="94" t="s">
        <v>1030</v>
      </c>
      <c r="B32" s="91">
        <v>19313</v>
      </c>
      <c r="C32" s="100"/>
      <c r="D32" s="91"/>
    </row>
    <row r="33" ht="28" customHeight="1" spans="1:4">
      <c r="A33" s="94" t="s">
        <v>1031</v>
      </c>
      <c r="B33" s="91">
        <v>2310.77</v>
      </c>
      <c r="C33" s="100"/>
      <c r="D33" s="91"/>
    </row>
    <row r="34" ht="28" customHeight="1" spans="1:4">
      <c r="A34" s="94" t="s">
        <v>1032</v>
      </c>
      <c r="B34" s="91">
        <v>107</v>
      </c>
      <c r="C34" s="100"/>
      <c r="D34" s="91"/>
    </row>
    <row r="35" ht="28" customHeight="1" spans="1:4">
      <c r="A35" s="94" t="s">
        <v>1033</v>
      </c>
      <c r="B35" s="91"/>
      <c r="C35" s="100"/>
      <c r="D35" s="91"/>
    </row>
    <row r="36" ht="28" customHeight="1" spans="1:4">
      <c r="A36" s="94" t="s">
        <v>1034</v>
      </c>
      <c r="B36" s="91">
        <v>15766</v>
      </c>
      <c r="C36" s="100"/>
      <c r="D36" s="91"/>
    </row>
    <row r="37" ht="28" customHeight="1" spans="1:4">
      <c r="A37" s="94" t="s">
        <v>1035</v>
      </c>
      <c r="B37" s="91"/>
      <c r="C37" s="100"/>
      <c r="D37" s="91"/>
    </row>
    <row r="38" ht="28" customHeight="1" spans="1:4">
      <c r="A38" s="94" t="s">
        <v>1036</v>
      </c>
      <c r="B38" s="91"/>
      <c r="C38" s="100"/>
      <c r="D38" s="91"/>
    </row>
    <row r="39" ht="28" customHeight="1" spans="1:4">
      <c r="A39" s="94" t="s">
        <v>1037</v>
      </c>
      <c r="B39" s="91"/>
      <c r="C39" s="100"/>
      <c r="D39" s="91"/>
    </row>
    <row r="40" ht="28" customHeight="1" spans="1:4">
      <c r="A40" s="94" t="s">
        <v>1038</v>
      </c>
      <c r="B40" s="91">
        <v>204</v>
      </c>
      <c r="C40" s="100"/>
      <c r="D40" s="91"/>
    </row>
    <row r="41" ht="28" customHeight="1" spans="1:4">
      <c r="A41" s="94" t="s">
        <v>1039</v>
      </c>
      <c r="B41" s="91"/>
      <c r="C41" s="100"/>
      <c r="D41" s="91"/>
    </row>
    <row r="42" ht="28" customHeight="1" spans="1:4">
      <c r="A42" s="94" t="s">
        <v>1040</v>
      </c>
      <c r="B42" s="91"/>
      <c r="C42" s="100"/>
      <c r="D42" s="91"/>
    </row>
    <row r="43" ht="28" customHeight="1" spans="1:4">
      <c r="A43" s="94" t="s">
        <v>1041</v>
      </c>
      <c r="B43" s="91"/>
      <c r="C43" s="100"/>
      <c r="D43" s="91"/>
    </row>
    <row r="44" ht="28" customHeight="1" spans="1:4">
      <c r="A44" s="102" t="s">
        <v>1042</v>
      </c>
      <c r="B44" s="103">
        <f>SUM(B45:B61)</f>
        <v>4796.1</v>
      </c>
      <c r="C44" s="100"/>
      <c r="D44" s="91"/>
    </row>
    <row r="45" ht="28" customHeight="1" spans="1:4">
      <c r="A45" s="94" t="s">
        <v>1043</v>
      </c>
      <c r="B45" s="104">
        <v>476</v>
      </c>
      <c r="C45" s="47"/>
      <c r="D45" s="91"/>
    </row>
    <row r="46" ht="28" customHeight="1" spans="1:4">
      <c r="A46" s="94" t="s">
        <v>1044</v>
      </c>
      <c r="B46" s="104"/>
      <c r="C46" s="47"/>
      <c r="D46" s="91"/>
    </row>
    <row r="47" ht="28" customHeight="1" spans="1:4">
      <c r="A47" s="94" t="s">
        <v>1045</v>
      </c>
      <c r="B47" s="104">
        <v>150</v>
      </c>
      <c r="C47" s="47"/>
      <c r="D47" s="91"/>
    </row>
    <row r="48" ht="28" customHeight="1" spans="1:4">
      <c r="A48" s="94" t="s">
        <v>1046</v>
      </c>
      <c r="B48" s="104"/>
      <c r="C48" s="47"/>
      <c r="D48" s="91"/>
    </row>
    <row r="49" ht="28" customHeight="1" spans="1:4">
      <c r="A49" s="94" t="s">
        <v>1047</v>
      </c>
      <c r="B49" s="104">
        <v>162.2</v>
      </c>
      <c r="C49" s="47"/>
      <c r="D49" s="91"/>
    </row>
    <row r="50" ht="28" customHeight="1" spans="1:4">
      <c r="A50" s="94" t="s">
        <v>1048</v>
      </c>
      <c r="B50" s="104">
        <v>83.2</v>
      </c>
      <c r="C50" s="47"/>
      <c r="D50" s="91"/>
    </row>
    <row r="51" ht="28" customHeight="1" spans="1:4">
      <c r="A51" s="94" t="s">
        <v>1049</v>
      </c>
      <c r="B51" s="104">
        <v>361.4</v>
      </c>
      <c r="C51" s="47"/>
      <c r="D51" s="91"/>
    </row>
    <row r="52" ht="28" customHeight="1" spans="1:4">
      <c r="A52" s="94" t="s">
        <v>1050</v>
      </c>
      <c r="B52" s="104">
        <v>259</v>
      </c>
      <c r="C52" s="47"/>
      <c r="D52" s="91"/>
    </row>
    <row r="53" ht="28" customHeight="1" spans="1:4">
      <c r="A53" s="94" t="s">
        <v>1051</v>
      </c>
      <c r="B53" s="104"/>
      <c r="C53" s="47"/>
      <c r="D53" s="91"/>
    </row>
    <row r="54" ht="28" customHeight="1" spans="1:4">
      <c r="A54" s="94" t="s">
        <v>1052</v>
      </c>
      <c r="B54" s="104">
        <v>2229.3</v>
      </c>
      <c r="C54" s="47"/>
      <c r="D54" s="91"/>
    </row>
    <row r="55" ht="28" customHeight="1" spans="1:4">
      <c r="A55" s="94" t="s">
        <v>1053</v>
      </c>
      <c r="B55" s="104">
        <v>234</v>
      </c>
      <c r="C55" s="47"/>
      <c r="D55" s="91"/>
    </row>
    <row r="56" ht="28" customHeight="1" spans="1:4">
      <c r="A56" s="94" t="s">
        <v>1054</v>
      </c>
      <c r="B56" s="104">
        <v>841</v>
      </c>
      <c r="C56" s="47"/>
      <c r="D56" s="91"/>
    </row>
    <row r="57" ht="28" customHeight="1" spans="1:4">
      <c r="A57" s="94" t="s">
        <v>1055</v>
      </c>
      <c r="B57" s="104"/>
      <c r="C57" s="47"/>
      <c r="D57" s="91"/>
    </row>
    <row r="58" ht="28" customHeight="1" spans="1:4">
      <c r="A58" s="94" t="s">
        <v>1056</v>
      </c>
      <c r="B58" s="104"/>
      <c r="C58" s="47"/>
      <c r="D58" s="91"/>
    </row>
    <row r="59" ht="28" customHeight="1" spans="1:4">
      <c r="A59" s="94" t="s">
        <v>1057</v>
      </c>
      <c r="B59" s="104"/>
      <c r="C59" s="47"/>
      <c r="D59" s="91"/>
    </row>
    <row r="60" ht="28" customHeight="1" spans="1:4">
      <c r="A60" s="94" t="s">
        <v>1058</v>
      </c>
      <c r="B60" s="104"/>
      <c r="C60" s="47"/>
      <c r="D60" s="91"/>
    </row>
    <row r="61" ht="28" customHeight="1" spans="1:4">
      <c r="A61" s="94" t="s">
        <v>1059</v>
      </c>
      <c r="B61" s="104"/>
      <c r="C61" s="47"/>
      <c r="D61" s="91"/>
    </row>
    <row r="62" ht="28" customHeight="1" spans="1:4">
      <c r="A62" s="94" t="s">
        <v>1060</v>
      </c>
      <c r="B62" s="91"/>
      <c r="C62" s="47"/>
      <c r="D62" s="91"/>
    </row>
    <row r="63" ht="28" customHeight="1" spans="1:4">
      <c r="A63" s="94" t="s">
        <v>1061</v>
      </c>
      <c r="B63" s="104">
        <f>SUM(B64:B67)</f>
        <v>2176</v>
      </c>
      <c r="C63" s="100" t="s">
        <v>1062</v>
      </c>
      <c r="D63" s="91">
        <f>SUM(D64:D66)</f>
        <v>0</v>
      </c>
    </row>
    <row r="64" ht="28" customHeight="1" spans="1:4">
      <c r="A64" s="94" t="s">
        <v>1063</v>
      </c>
      <c r="B64" s="91">
        <v>2176</v>
      </c>
      <c r="C64" s="105" t="s">
        <v>1064</v>
      </c>
      <c r="D64" s="91"/>
    </row>
    <row r="65" ht="28" customHeight="1" spans="1:4">
      <c r="A65" s="94" t="s">
        <v>1065</v>
      </c>
      <c r="B65" s="91"/>
      <c r="C65" s="105" t="s">
        <v>1066</v>
      </c>
      <c r="D65" s="91"/>
    </row>
    <row r="66" ht="28" customHeight="1" spans="1:4">
      <c r="A66" s="94" t="s">
        <v>1067</v>
      </c>
      <c r="B66" s="91"/>
      <c r="C66" s="105" t="s">
        <v>1068</v>
      </c>
      <c r="D66" s="91"/>
    </row>
    <row r="67" ht="28" customHeight="1" spans="1:4">
      <c r="A67" s="94" t="s">
        <v>1069</v>
      </c>
      <c r="B67" s="91"/>
      <c r="C67" s="100" t="s">
        <v>1070</v>
      </c>
      <c r="D67" s="91"/>
    </row>
    <row r="68" ht="28" customHeight="1" spans="1:4">
      <c r="A68" s="94" t="s">
        <v>1071</v>
      </c>
      <c r="B68" s="91"/>
      <c r="C68" s="105" t="s">
        <v>167</v>
      </c>
      <c r="D68" s="91"/>
    </row>
    <row r="69" ht="28" customHeight="1" spans="1:4">
      <c r="A69" s="94" t="s">
        <v>179</v>
      </c>
      <c r="B69" s="104"/>
      <c r="C69" s="105" t="s">
        <v>1072</v>
      </c>
      <c r="D69" s="91"/>
    </row>
    <row r="70" ht="28" customHeight="1" spans="1:5">
      <c r="A70" s="94" t="s">
        <v>1017</v>
      </c>
      <c r="B70" s="91"/>
      <c r="C70" s="105" t="s">
        <v>1017</v>
      </c>
      <c r="D70" s="91"/>
      <c r="E70" s="106"/>
    </row>
    <row r="71" ht="28" customHeight="1" spans="1:5">
      <c r="A71" s="107" t="s">
        <v>1073</v>
      </c>
      <c r="B71" s="103">
        <f>SUM(B6,B7,B62,B63,B68,B69)</f>
        <v>211297.11</v>
      </c>
      <c r="C71" s="51" t="s">
        <v>1074</v>
      </c>
      <c r="D71" s="88">
        <f>D6+D13+D14</f>
        <v>211297.11</v>
      </c>
      <c r="E71" s="106"/>
    </row>
    <row r="72" ht="36" customHeight="1"/>
    <row r="73" ht="36" customHeight="1"/>
    <row r="74" ht="20.1" customHeight="1"/>
    <row r="75" ht="20.1" customHeight="1"/>
  </sheetData>
  <mergeCells count="3">
    <mergeCell ref="A2:D2"/>
    <mergeCell ref="A4:B4"/>
    <mergeCell ref="C4:D4"/>
  </mergeCells>
  <printOptions horizontalCentered="1"/>
  <pageMargins left="0.590277777777778" right="0.590277777777778" top="0.708333333333333" bottom="0.708333333333333" header="0.314583333333333" footer="0.472222222222222"/>
  <pageSetup paperSize="9" firstPageNumber="53" orientation="portrait" useFirstPageNumber="1" horizontalDpi="600"/>
  <headerFooter>
    <oddFooter>&amp;C&amp;14-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72"/>
  <sheetViews>
    <sheetView showGridLines="0" showZeros="0" workbookViewId="0">
      <pane ySplit="5" topLeftCell="A21" activePane="bottomLeft" state="frozen"/>
      <selection/>
      <selection pane="bottomLeft" activeCell="G42" sqref="G42"/>
    </sheetView>
  </sheetViews>
  <sheetFormatPr defaultColWidth="9" defaultRowHeight="14.25" outlineLevelCol="5"/>
  <cols>
    <col min="1" max="1" width="31.925" style="54" customWidth="1"/>
    <col min="2" max="2" width="7.25833333333333" style="55" customWidth="1"/>
    <col min="3" max="3" width="40.5583333333333" style="56" customWidth="1"/>
    <col min="4" max="4" width="7.79166666666667" style="55" customWidth="1"/>
    <col min="5" max="16384" width="9" style="54"/>
  </cols>
  <sheetData>
    <row r="1" ht="12" customHeight="1" spans="1:1">
      <c r="A1" s="57"/>
    </row>
    <row r="2" ht="22" customHeight="1" spans="1:4">
      <c r="A2" s="41" t="s">
        <v>1075</v>
      </c>
      <c r="B2" s="41"/>
      <c r="C2" s="41"/>
      <c r="D2" s="41"/>
    </row>
    <row r="3" ht="14" customHeight="1" spans="1:4">
      <c r="A3" s="58" t="s">
        <v>1</v>
      </c>
      <c r="B3" s="58"/>
      <c r="C3" s="58"/>
      <c r="D3" s="58"/>
    </row>
    <row r="4" ht="15" customHeight="1" spans="1:4">
      <c r="A4" s="59" t="s">
        <v>1076</v>
      </c>
      <c r="B4" s="59"/>
      <c r="C4" s="59" t="s">
        <v>1077</v>
      </c>
      <c r="D4" s="59"/>
    </row>
    <row r="5" ht="15" customHeight="1" spans="1:4">
      <c r="A5" s="59" t="s">
        <v>55</v>
      </c>
      <c r="B5" s="60" t="s">
        <v>991</v>
      </c>
      <c r="C5" s="61" t="s">
        <v>55</v>
      </c>
      <c r="D5" s="60" t="s">
        <v>991</v>
      </c>
    </row>
    <row r="6" ht="20.1" customHeight="1" spans="1:4">
      <c r="A6" s="62" t="s">
        <v>1078</v>
      </c>
      <c r="B6" s="48"/>
      <c r="C6" s="63" t="s">
        <v>1079</v>
      </c>
      <c r="D6" s="48">
        <f>SUM(D7)</f>
        <v>0</v>
      </c>
    </row>
    <row r="7" ht="30" customHeight="1" spans="1:4">
      <c r="A7" s="62" t="s">
        <v>1080</v>
      </c>
      <c r="B7" s="48"/>
      <c r="C7" s="64" t="s">
        <v>1081</v>
      </c>
      <c r="D7" s="48"/>
    </row>
    <row r="8" ht="18" customHeight="1" spans="1:4">
      <c r="A8" s="62" t="s">
        <v>1082</v>
      </c>
      <c r="B8" s="48"/>
      <c r="C8" s="63" t="s">
        <v>1083</v>
      </c>
      <c r="D8" s="65">
        <f>SUM(D9:D9)</f>
        <v>0</v>
      </c>
    </row>
    <row r="9" ht="18" customHeight="1" spans="1:4">
      <c r="A9" s="66" t="s">
        <v>1084</v>
      </c>
      <c r="B9" s="48"/>
      <c r="C9" s="64" t="s">
        <v>1085</v>
      </c>
      <c r="D9" s="65"/>
    </row>
    <row r="10" ht="18" customHeight="1" spans="1:4">
      <c r="A10" s="66" t="s">
        <v>1086</v>
      </c>
      <c r="B10" s="48"/>
      <c r="C10" s="63" t="s">
        <v>1087</v>
      </c>
      <c r="D10" s="48">
        <f>SUM(D11:D12)</f>
        <v>0</v>
      </c>
    </row>
    <row r="11" ht="18" customHeight="1" spans="1:4">
      <c r="A11" s="62" t="s">
        <v>1088</v>
      </c>
      <c r="B11" s="48"/>
      <c r="C11" s="63" t="s">
        <v>1089</v>
      </c>
      <c r="D11" s="48"/>
    </row>
    <row r="12" ht="18" customHeight="1" spans="1:4">
      <c r="A12" s="62" t="s">
        <v>1090</v>
      </c>
      <c r="B12" s="48"/>
      <c r="C12" s="63" t="s">
        <v>1091</v>
      </c>
      <c r="D12" s="48"/>
    </row>
    <row r="13" ht="18" customHeight="1" spans="1:4">
      <c r="A13" s="62" t="s">
        <v>1092</v>
      </c>
      <c r="B13" s="48"/>
      <c r="C13" s="63" t="s">
        <v>1093</v>
      </c>
      <c r="D13" s="65">
        <f>SUM(D14:D18)</f>
        <v>9510</v>
      </c>
    </row>
    <row r="14" ht="27" customHeight="1" spans="1:4">
      <c r="A14" s="62" t="s">
        <v>1094</v>
      </c>
      <c r="B14" s="65">
        <v>7600</v>
      </c>
      <c r="C14" s="63" t="s">
        <v>1095</v>
      </c>
      <c r="D14" s="65">
        <v>7600</v>
      </c>
    </row>
    <row r="15" ht="18" customHeight="1" spans="1:4">
      <c r="A15" s="62" t="s">
        <v>1096</v>
      </c>
      <c r="B15" s="67"/>
      <c r="C15" s="63" t="s">
        <v>1097</v>
      </c>
      <c r="D15" s="65"/>
    </row>
    <row r="16" ht="18" customHeight="1" spans="1:4">
      <c r="A16" s="62" t="s">
        <v>1098</v>
      </c>
      <c r="B16" s="65"/>
      <c r="C16" s="63" t="s">
        <v>1099</v>
      </c>
      <c r="D16" s="65"/>
    </row>
    <row r="17" ht="27" customHeight="1" spans="1:4">
      <c r="A17" s="62" t="s">
        <v>1100</v>
      </c>
      <c r="B17" s="65">
        <v>1560</v>
      </c>
      <c r="C17" s="63" t="s">
        <v>1101</v>
      </c>
      <c r="D17" s="65">
        <v>1560</v>
      </c>
    </row>
    <row r="18" ht="17" customHeight="1" spans="1:4">
      <c r="A18" s="62" t="s">
        <v>1102</v>
      </c>
      <c r="B18" s="65"/>
      <c r="C18" s="63" t="s">
        <v>1103</v>
      </c>
      <c r="D18" s="65">
        <v>350</v>
      </c>
    </row>
    <row r="19" ht="17" customHeight="1" spans="1:4">
      <c r="A19" s="62" t="s">
        <v>1104</v>
      </c>
      <c r="B19" s="65"/>
      <c r="C19" s="63" t="s">
        <v>1105</v>
      </c>
      <c r="D19" s="65">
        <f>SUM(D20:D20)</f>
        <v>0</v>
      </c>
    </row>
    <row r="20" ht="26" customHeight="1" spans="1:4">
      <c r="A20" s="62" t="s">
        <v>1106</v>
      </c>
      <c r="B20" s="65"/>
      <c r="C20" s="68" t="s">
        <v>1107</v>
      </c>
      <c r="D20" s="65"/>
    </row>
    <row r="21" ht="18" customHeight="1" spans="1:4">
      <c r="A21" s="62" t="s">
        <v>1108</v>
      </c>
      <c r="B21" s="65">
        <v>350</v>
      </c>
      <c r="C21" s="64" t="s">
        <v>1109</v>
      </c>
      <c r="D21" s="65">
        <f>SUM(D22:D22)</f>
        <v>0</v>
      </c>
    </row>
    <row r="22" ht="26" customHeight="1" spans="1:4">
      <c r="A22" s="62" t="s">
        <v>1110</v>
      </c>
      <c r="B22" s="65"/>
      <c r="C22" s="68" t="s">
        <v>1111</v>
      </c>
      <c r="D22" s="65"/>
    </row>
    <row r="23" ht="15" customHeight="1" spans="1:4">
      <c r="A23" s="62" t="s">
        <v>1112</v>
      </c>
      <c r="B23" s="65"/>
      <c r="C23" s="64" t="s">
        <v>1113</v>
      </c>
      <c r="D23" s="65">
        <f>SUM(D24:D24)</f>
        <v>0</v>
      </c>
    </row>
    <row r="24" ht="15" customHeight="1" spans="1:4">
      <c r="A24" s="62" t="s">
        <v>1114</v>
      </c>
      <c r="B24" s="65"/>
      <c r="C24" s="68" t="s">
        <v>1115</v>
      </c>
      <c r="D24" s="65"/>
    </row>
    <row r="25" ht="15" customHeight="1" spans="1:4">
      <c r="A25" s="62" t="s">
        <v>1116</v>
      </c>
      <c r="B25" s="65"/>
      <c r="C25" s="64" t="s">
        <v>1117</v>
      </c>
      <c r="D25" s="65">
        <f>SUM(D26)</f>
        <v>0</v>
      </c>
    </row>
    <row r="26" ht="15" customHeight="1" spans="1:4">
      <c r="A26" s="62"/>
      <c r="B26" s="65"/>
      <c r="C26" s="68" t="s">
        <v>1118</v>
      </c>
      <c r="D26" s="65"/>
    </row>
    <row r="27" ht="15" customHeight="1" spans="1:4">
      <c r="A27" s="62"/>
      <c r="B27" s="65"/>
      <c r="C27" s="64" t="s">
        <v>1119</v>
      </c>
      <c r="D27" s="65">
        <f>SUM(D28:D29)</f>
        <v>0</v>
      </c>
    </row>
    <row r="28" ht="15" customHeight="1" spans="1:4">
      <c r="A28" s="62"/>
      <c r="B28" s="65"/>
      <c r="C28" s="68" t="s">
        <v>1120</v>
      </c>
      <c r="D28" s="65"/>
    </row>
    <row r="29" ht="15" customHeight="1" spans="1:4">
      <c r="A29" s="69"/>
      <c r="B29" s="65"/>
      <c r="C29" s="68" t="s">
        <v>1121</v>
      </c>
      <c r="D29" s="65"/>
    </row>
    <row r="30" ht="15" customHeight="1" spans="1:4">
      <c r="A30" s="70"/>
      <c r="B30" s="65"/>
      <c r="C30" s="64" t="s">
        <v>1122</v>
      </c>
      <c r="D30" s="65"/>
    </row>
    <row r="31" ht="15" customHeight="1" spans="1:4">
      <c r="A31" s="70" t="s">
        <v>300</v>
      </c>
      <c r="B31" s="65">
        <f>SUM(B6:B30)</f>
        <v>9510</v>
      </c>
      <c r="C31" s="64" t="s">
        <v>1123</v>
      </c>
      <c r="D31" s="65"/>
    </row>
    <row r="32" ht="15" customHeight="1" spans="1:4">
      <c r="A32" s="71" t="s">
        <v>1124</v>
      </c>
      <c r="B32" s="65">
        <f>SUM(B33)</f>
        <v>0</v>
      </c>
      <c r="C32" s="72"/>
      <c r="D32" s="65"/>
    </row>
    <row r="33" ht="15" customHeight="1" spans="1:4">
      <c r="A33" s="69" t="s">
        <v>1125</v>
      </c>
      <c r="B33" s="65">
        <f>SUM(B34:B35)</f>
        <v>0</v>
      </c>
      <c r="C33" s="72" t="s">
        <v>987</v>
      </c>
      <c r="D33" s="65">
        <f>SUM(D31,D30,D27,D25,D23,D21,D19,D13,D10,D8,D6)</f>
        <v>9510</v>
      </c>
    </row>
    <row r="34" ht="15" customHeight="1" spans="1:4">
      <c r="A34" s="69" t="s">
        <v>1126</v>
      </c>
      <c r="B34" s="65"/>
      <c r="C34" s="73" t="s">
        <v>1008</v>
      </c>
      <c r="D34" s="65">
        <f>SUM(D35)</f>
        <v>0</v>
      </c>
    </row>
    <row r="35" ht="15" customHeight="1" spans="1:4">
      <c r="A35" s="69" t="s">
        <v>1127</v>
      </c>
      <c r="B35" s="65" t="s">
        <v>1128</v>
      </c>
      <c r="C35" s="74" t="s">
        <v>1129</v>
      </c>
      <c r="D35" s="65">
        <f>SUM(D36:D37)</f>
        <v>0</v>
      </c>
    </row>
    <row r="36" ht="15" customHeight="1" spans="1:4">
      <c r="A36" s="69" t="s">
        <v>1060</v>
      </c>
      <c r="B36" s="65"/>
      <c r="C36" s="74" t="s">
        <v>1130</v>
      </c>
      <c r="D36" s="65" t="s">
        <v>1128</v>
      </c>
    </row>
    <row r="37" s="53" customFormat="1" ht="15" customHeight="1" spans="1:4">
      <c r="A37" s="69" t="s">
        <v>1061</v>
      </c>
      <c r="B37" s="65"/>
      <c r="C37" s="74" t="s">
        <v>1131</v>
      </c>
      <c r="D37" s="65"/>
    </row>
    <row r="38" ht="15" customHeight="1" spans="1:4">
      <c r="A38" s="69" t="s">
        <v>1132</v>
      </c>
      <c r="B38" s="65"/>
      <c r="C38" s="74" t="s">
        <v>1133</v>
      </c>
      <c r="D38" s="65"/>
    </row>
    <row r="39" ht="15" customHeight="1" spans="1:4">
      <c r="A39" s="75" t="s">
        <v>1134</v>
      </c>
      <c r="B39" s="65"/>
      <c r="C39" s="74" t="s">
        <v>1135</v>
      </c>
      <c r="D39" s="65"/>
    </row>
    <row r="40" ht="15" customHeight="1" spans="1:4">
      <c r="A40" s="75" t="s">
        <v>1136</v>
      </c>
      <c r="B40" s="65"/>
      <c r="C40" s="76" t="s">
        <v>1137</v>
      </c>
      <c r="D40" s="65"/>
    </row>
    <row r="41" ht="15" customHeight="1" spans="1:4">
      <c r="A41" s="75"/>
      <c r="B41" s="65"/>
      <c r="C41" s="76" t="s">
        <v>1138</v>
      </c>
      <c r="D41" s="65"/>
    </row>
    <row r="42" ht="15" customHeight="1" spans="1:4">
      <c r="A42" s="70" t="s">
        <v>1073</v>
      </c>
      <c r="B42" s="65">
        <f>B32+B31+B36+B37+B39+B40</f>
        <v>9510</v>
      </c>
      <c r="C42" s="72" t="s">
        <v>1074</v>
      </c>
      <c r="D42" s="65">
        <f>D33+D34+D38+D39+D40+D41</f>
        <v>9510</v>
      </c>
    </row>
    <row r="43" ht="18" customHeight="1"/>
    <row r="44" ht="18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 spans="6:6">
      <c r="F50" s="56"/>
    </row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</sheetData>
  <mergeCells count="4">
    <mergeCell ref="A2:D2"/>
    <mergeCell ref="A3:D3"/>
    <mergeCell ref="A4:B4"/>
    <mergeCell ref="C4:D4"/>
  </mergeCells>
  <pageMargins left="0.472222222222222" right="0.472222222222222" top="0.629861111111111" bottom="0.629861111111111" header="0.196527777777778" footer="0.393055555555556"/>
  <pageSetup paperSize="9" firstPageNumber="56" orientation="portrait" useFirstPageNumber="1" horizontalDpi="600"/>
  <headerFooter>
    <oddFooter>&amp;C&amp;14-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50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F35" sqref="F35"/>
    </sheetView>
  </sheetViews>
  <sheetFormatPr defaultColWidth="9" defaultRowHeight="14.25" outlineLevelCol="2"/>
  <cols>
    <col min="1" max="1" width="58.6666666666667" style="38" customWidth="1"/>
    <col min="2" max="2" width="7.925" style="39" customWidth="1"/>
    <col min="3" max="3" width="17.6916666666667" style="39" customWidth="1"/>
    <col min="4" max="16384" width="9" style="38"/>
  </cols>
  <sheetData>
    <row r="1" ht="11" customHeight="1" spans="1:1">
      <c r="A1" s="40"/>
    </row>
    <row r="2" ht="24" customHeight="1" spans="1:3">
      <c r="A2" s="41" t="s">
        <v>1139</v>
      </c>
      <c r="B2" s="41"/>
      <c r="C2" s="41"/>
    </row>
    <row r="3" ht="14" customHeight="1" spans="1:3">
      <c r="A3" s="40"/>
      <c r="C3" s="42" t="s">
        <v>1</v>
      </c>
    </row>
    <row r="4" s="37" customFormat="1" ht="16" customHeight="1" spans="1:3">
      <c r="A4" s="43" t="s">
        <v>55</v>
      </c>
      <c r="B4" s="43" t="s">
        <v>291</v>
      </c>
      <c r="C4" s="44" t="s">
        <v>1140</v>
      </c>
    </row>
    <row r="5" s="37" customFormat="1" ht="16" customHeight="1" spans="1:3">
      <c r="A5" s="45"/>
      <c r="B5" s="45"/>
      <c r="C5" s="46"/>
    </row>
    <row r="6" ht="16" customHeight="1" spans="1:3">
      <c r="A6" s="47" t="s">
        <v>1079</v>
      </c>
      <c r="B6" s="48">
        <f t="shared" ref="B6:B28" si="0">SUM(C6:C6)</f>
        <v>0</v>
      </c>
      <c r="C6" s="48">
        <f>SUM(C7)</f>
        <v>0</v>
      </c>
    </row>
    <row r="7" ht="16" customHeight="1" spans="1:3">
      <c r="A7" s="49" t="s">
        <v>1081</v>
      </c>
      <c r="B7" s="48">
        <f t="shared" si="0"/>
        <v>0</v>
      </c>
      <c r="C7" s="48"/>
    </row>
    <row r="8" ht="16" customHeight="1" spans="1:3">
      <c r="A8" s="47" t="s">
        <v>1083</v>
      </c>
      <c r="B8" s="48">
        <f t="shared" si="0"/>
        <v>0</v>
      </c>
      <c r="C8" s="48">
        <f>SUM(C9:C10)</f>
        <v>0</v>
      </c>
    </row>
    <row r="9" ht="16" customHeight="1" spans="1:3">
      <c r="A9" s="49" t="s">
        <v>1085</v>
      </c>
      <c r="B9" s="48">
        <f t="shared" si="0"/>
        <v>0</v>
      </c>
      <c r="C9" s="48"/>
    </row>
    <row r="10" ht="16" customHeight="1" spans="1:3">
      <c r="A10" s="49" t="s">
        <v>1141</v>
      </c>
      <c r="B10" s="48">
        <f t="shared" si="0"/>
        <v>0</v>
      </c>
      <c r="C10" s="48"/>
    </row>
    <row r="11" ht="16" customHeight="1" spans="1:3">
      <c r="A11" s="47" t="s">
        <v>1087</v>
      </c>
      <c r="B11" s="48">
        <f t="shared" si="0"/>
        <v>0</v>
      </c>
      <c r="C11" s="48">
        <f>SUM(C12:C13)</f>
        <v>0</v>
      </c>
    </row>
    <row r="12" ht="16" customHeight="1" spans="1:3">
      <c r="A12" s="47" t="s">
        <v>1089</v>
      </c>
      <c r="B12" s="48">
        <f t="shared" si="0"/>
        <v>0</v>
      </c>
      <c r="C12" s="48"/>
    </row>
    <row r="13" ht="16" customHeight="1" spans="1:3">
      <c r="A13" s="47" t="s">
        <v>1091</v>
      </c>
      <c r="B13" s="48">
        <f t="shared" si="0"/>
        <v>0</v>
      </c>
      <c r="C13" s="48"/>
    </row>
    <row r="14" ht="16" customHeight="1" spans="1:3">
      <c r="A14" s="47" t="s">
        <v>1093</v>
      </c>
      <c r="B14" s="48">
        <f t="shared" si="0"/>
        <v>9510</v>
      </c>
      <c r="C14" s="48">
        <f>SUM(C15:C20)</f>
        <v>9510</v>
      </c>
    </row>
    <row r="15" ht="16" customHeight="1" spans="1:3">
      <c r="A15" s="47" t="s">
        <v>1142</v>
      </c>
      <c r="B15" s="48">
        <f t="shared" si="0"/>
        <v>7600</v>
      </c>
      <c r="C15" s="48">
        <v>7600</v>
      </c>
    </row>
    <row r="16" ht="16" customHeight="1" spans="1:3">
      <c r="A16" s="47" t="s">
        <v>1143</v>
      </c>
      <c r="B16" s="48">
        <f t="shared" si="0"/>
        <v>0</v>
      </c>
      <c r="C16" s="48"/>
    </row>
    <row r="17" ht="16" customHeight="1" spans="1:3">
      <c r="A17" s="47" t="s">
        <v>1097</v>
      </c>
      <c r="B17" s="48">
        <f t="shared" si="0"/>
        <v>0</v>
      </c>
      <c r="C17" s="48"/>
    </row>
    <row r="18" ht="16" customHeight="1" spans="1:3">
      <c r="A18" s="47" t="s">
        <v>1099</v>
      </c>
      <c r="B18" s="48">
        <f t="shared" si="0"/>
        <v>0</v>
      </c>
      <c r="C18" s="48"/>
    </row>
    <row r="19" ht="16" customHeight="1" spans="1:3">
      <c r="A19" s="47" t="s">
        <v>1144</v>
      </c>
      <c r="B19" s="48">
        <f t="shared" si="0"/>
        <v>1560</v>
      </c>
      <c r="C19" s="48">
        <v>1560</v>
      </c>
    </row>
    <row r="20" ht="16" customHeight="1" spans="1:3">
      <c r="A20" s="47" t="s">
        <v>1103</v>
      </c>
      <c r="B20" s="48">
        <f t="shared" si="0"/>
        <v>350</v>
      </c>
      <c r="C20" s="48">
        <v>350</v>
      </c>
    </row>
    <row r="21" ht="16" customHeight="1" spans="1:3">
      <c r="A21" s="47" t="s">
        <v>1105</v>
      </c>
      <c r="B21" s="48">
        <f t="shared" si="0"/>
        <v>0</v>
      </c>
      <c r="C21" s="48">
        <f>SUM(C22:C23)</f>
        <v>0</v>
      </c>
    </row>
    <row r="22" ht="16" customHeight="1" spans="1:3">
      <c r="A22" s="50" t="s">
        <v>1145</v>
      </c>
      <c r="B22" s="48">
        <f t="shared" si="0"/>
        <v>0</v>
      </c>
      <c r="C22" s="48"/>
    </row>
    <row r="23" ht="16" customHeight="1" spans="1:3">
      <c r="A23" s="50" t="s">
        <v>1146</v>
      </c>
      <c r="B23" s="48">
        <f t="shared" si="0"/>
        <v>0</v>
      </c>
      <c r="C23" s="48"/>
    </row>
    <row r="24" ht="16" customHeight="1" spans="1:3">
      <c r="A24" s="49" t="s">
        <v>1109</v>
      </c>
      <c r="B24" s="48">
        <f t="shared" si="0"/>
        <v>0</v>
      </c>
      <c r="C24" s="48">
        <f>SUM(C25:C28)</f>
        <v>0</v>
      </c>
    </row>
    <row r="25" ht="16" customHeight="1" spans="1:3">
      <c r="A25" s="50" t="s">
        <v>1111</v>
      </c>
      <c r="B25" s="48">
        <f t="shared" si="0"/>
        <v>0</v>
      </c>
      <c r="C25" s="48"/>
    </row>
    <row r="26" ht="16" customHeight="1" spans="1:3">
      <c r="A26" s="50" t="s">
        <v>1147</v>
      </c>
      <c r="B26" s="48">
        <f t="shared" si="0"/>
        <v>0</v>
      </c>
      <c r="C26" s="48"/>
    </row>
    <row r="27" ht="16" customHeight="1" spans="1:3">
      <c r="A27" s="50" t="s">
        <v>1148</v>
      </c>
      <c r="B27" s="48">
        <f t="shared" si="0"/>
        <v>0</v>
      </c>
      <c r="C27" s="48"/>
    </row>
    <row r="28" ht="16" customHeight="1" spans="1:3">
      <c r="A28" s="50" t="s">
        <v>1149</v>
      </c>
      <c r="B28" s="48">
        <f t="shared" si="0"/>
        <v>0</v>
      </c>
      <c r="C28" s="48"/>
    </row>
    <row r="29" ht="16" customHeight="1" spans="1:3">
      <c r="A29" s="49" t="s">
        <v>1113</v>
      </c>
      <c r="B29" s="48">
        <f t="shared" ref="B29:B42" si="1">SUM(C29:C29)</f>
        <v>0</v>
      </c>
      <c r="C29" s="48">
        <f>SUM(C30:C34)</f>
        <v>0</v>
      </c>
    </row>
    <row r="30" ht="16" customHeight="1" spans="1:3">
      <c r="A30" s="50" t="s">
        <v>1115</v>
      </c>
      <c r="B30" s="48">
        <f t="shared" si="1"/>
        <v>0</v>
      </c>
      <c r="C30" s="48"/>
    </row>
    <row r="31" ht="16" customHeight="1" spans="1:3">
      <c r="A31" s="50" t="s">
        <v>1150</v>
      </c>
      <c r="B31" s="48">
        <f t="shared" si="1"/>
        <v>0</v>
      </c>
      <c r="C31" s="48"/>
    </row>
    <row r="32" ht="16" customHeight="1" spans="1:3">
      <c r="A32" s="50" t="s">
        <v>1151</v>
      </c>
      <c r="B32" s="48">
        <f t="shared" si="1"/>
        <v>0</v>
      </c>
      <c r="C32" s="48"/>
    </row>
    <row r="33" ht="16" customHeight="1" spans="1:3">
      <c r="A33" s="50" t="s">
        <v>1152</v>
      </c>
      <c r="B33" s="48">
        <f t="shared" si="1"/>
        <v>0</v>
      </c>
      <c r="C33" s="48"/>
    </row>
    <row r="34" ht="16" customHeight="1" spans="1:3">
      <c r="A34" s="50" t="s">
        <v>1153</v>
      </c>
      <c r="B34" s="48">
        <f t="shared" si="1"/>
        <v>0</v>
      </c>
      <c r="C34" s="48"/>
    </row>
    <row r="35" ht="16" customHeight="1" spans="1:3">
      <c r="A35" s="49" t="s">
        <v>1117</v>
      </c>
      <c r="B35" s="48">
        <f t="shared" si="1"/>
        <v>0</v>
      </c>
      <c r="C35" s="48">
        <f>SUM(C36)</f>
        <v>0</v>
      </c>
    </row>
    <row r="36" ht="16" customHeight="1" spans="1:3">
      <c r="A36" s="50" t="s">
        <v>1118</v>
      </c>
      <c r="B36" s="48">
        <f t="shared" si="1"/>
        <v>0</v>
      </c>
      <c r="C36" s="48"/>
    </row>
    <row r="37" ht="16" customHeight="1" spans="1:3">
      <c r="A37" s="49" t="s">
        <v>1119</v>
      </c>
      <c r="B37" s="48">
        <f t="shared" si="1"/>
        <v>0</v>
      </c>
      <c r="C37" s="48">
        <f>SUM(C38:C40)</f>
        <v>0</v>
      </c>
    </row>
    <row r="38" ht="16" customHeight="1" spans="1:3">
      <c r="A38" s="50" t="s">
        <v>1120</v>
      </c>
      <c r="B38" s="48">
        <f t="shared" si="1"/>
        <v>0</v>
      </c>
      <c r="C38" s="48"/>
    </row>
    <row r="39" ht="16" customHeight="1" spans="1:3">
      <c r="A39" s="50" t="s">
        <v>1121</v>
      </c>
      <c r="B39" s="48">
        <f t="shared" si="1"/>
        <v>0</v>
      </c>
      <c r="C39" s="48"/>
    </row>
    <row r="40" ht="16" customHeight="1" spans="1:3">
      <c r="A40" s="50" t="s">
        <v>1154</v>
      </c>
      <c r="B40" s="48">
        <f t="shared" si="1"/>
        <v>0</v>
      </c>
      <c r="C40" s="48"/>
    </row>
    <row r="41" ht="16" customHeight="1" spans="1:3">
      <c r="A41" s="49" t="s">
        <v>1122</v>
      </c>
      <c r="B41" s="48">
        <f t="shared" si="1"/>
        <v>0</v>
      </c>
      <c r="C41" s="48"/>
    </row>
    <row r="42" ht="16" customHeight="1" spans="1:3">
      <c r="A42" s="49" t="s">
        <v>1123</v>
      </c>
      <c r="B42" s="48">
        <f t="shared" si="1"/>
        <v>0</v>
      </c>
      <c r="C42" s="48"/>
    </row>
    <row r="43" ht="16" customHeight="1" spans="1:3">
      <c r="A43" s="49"/>
      <c r="B43" s="48"/>
      <c r="C43" s="48"/>
    </row>
    <row r="44" ht="18" customHeight="1" spans="1:3">
      <c r="A44" s="51" t="s">
        <v>1074</v>
      </c>
      <c r="B44" s="48">
        <f>SUM(C44:C44)</f>
        <v>9510</v>
      </c>
      <c r="C44" s="48">
        <f>SUM(C42,C41,C37,C35,C29,C24,C21,C14,C11,C8,C6)</f>
        <v>9510</v>
      </c>
    </row>
    <row r="45" ht="20.1" customHeight="1"/>
    <row r="46" ht="20.1" customHeight="1" spans="2:2">
      <c r="B46" s="52"/>
    </row>
    <row r="47" ht="20.1" customHeight="1"/>
    <row r="48" ht="20.1" customHeight="1"/>
    <row r="49" ht="20.1" customHeight="1"/>
    <row r="50" ht="20.1" customHeight="1"/>
  </sheetData>
  <mergeCells count="4">
    <mergeCell ref="A2:C2"/>
    <mergeCell ref="A4:A5"/>
    <mergeCell ref="B4:B5"/>
    <mergeCell ref="C4:C5"/>
  </mergeCells>
  <pageMargins left="0.590277777777778" right="0.590277777777778" top="0.708333333333333" bottom="0.708333333333333" header="0.306944444444444" footer="0.472222222222222"/>
  <pageSetup paperSize="9" firstPageNumber="57" orientation="portrait" useFirstPageNumber="1" horizontalDpi="600"/>
  <headerFooter>
    <oddFooter>&amp;C&amp;14-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4"/>
  <sheetViews>
    <sheetView workbookViewId="0">
      <selection activeCell="E8" sqref="E8"/>
    </sheetView>
  </sheetViews>
  <sheetFormatPr defaultColWidth="9" defaultRowHeight="14.25" outlineLevelCol="6"/>
  <cols>
    <col min="1" max="1" width="32.5666666666667" style="22" customWidth="1"/>
    <col min="2" max="2" width="12.625" style="23" customWidth="1"/>
    <col min="3" max="3" width="27.8916666666667" style="24" customWidth="1"/>
    <col min="4" max="4" width="13.3" style="24" customWidth="1"/>
    <col min="5" max="6" width="12.7" style="24" customWidth="1"/>
    <col min="7" max="7" width="13.5833333333333" style="24" customWidth="1"/>
    <col min="8" max="16380" width="9" style="24"/>
  </cols>
  <sheetData>
    <row r="1" ht="42" customHeight="1" spans="1:7">
      <c r="A1" s="25" t="s">
        <v>1155</v>
      </c>
      <c r="B1" s="25"/>
      <c r="C1" s="25"/>
      <c r="D1" s="25"/>
      <c r="E1" s="25"/>
      <c r="F1" s="25"/>
      <c r="G1" s="25"/>
    </row>
    <row r="2" ht="33" customHeight="1" spans="1:7">
      <c r="A2" s="23"/>
      <c r="D2" s="26"/>
      <c r="F2" s="26" t="s">
        <v>1156</v>
      </c>
      <c r="G2" s="26"/>
    </row>
    <row r="3" ht="60" customHeight="1" spans="1:7">
      <c r="A3" s="27" t="s">
        <v>278</v>
      </c>
      <c r="B3" s="27" t="s">
        <v>991</v>
      </c>
      <c r="C3" s="27" t="s">
        <v>278</v>
      </c>
      <c r="D3" s="27" t="s">
        <v>991</v>
      </c>
      <c r="E3" s="27" t="s">
        <v>1157</v>
      </c>
      <c r="F3" s="27" t="s">
        <v>1158</v>
      </c>
      <c r="G3" s="27" t="s">
        <v>1159</v>
      </c>
    </row>
    <row r="4" ht="73" customHeight="1" spans="1:7">
      <c r="A4" s="28" t="s">
        <v>279</v>
      </c>
      <c r="B4" s="29">
        <f>SUM(B5:B6)</f>
        <v>30908</v>
      </c>
      <c r="C4" s="30" t="s">
        <v>282</v>
      </c>
      <c r="D4" s="29">
        <f>SUM(D5:D6)</f>
        <v>30522</v>
      </c>
      <c r="E4" s="29">
        <f>SUM(E5:E6)</f>
        <v>386</v>
      </c>
      <c r="F4" s="31">
        <v>6677</v>
      </c>
      <c r="G4" s="31">
        <f>E4+F4</f>
        <v>7063</v>
      </c>
    </row>
    <row r="5" ht="73" customHeight="1" spans="1:7">
      <c r="A5" s="32" t="s">
        <v>1160</v>
      </c>
      <c r="B5" s="33">
        <v>18288</v>
      </c>
      <c r="C5" s="34" t="s">
        <v>1160</v>
      </c>
      <c r="D5" s="33">
        <v>18283</v>
      </c>
      <c r="E5" s="35">
        <f>B5-D5</f>
        <v>5</v>
      </c>
      <c r="F5" s="35"/>
      <c r="G5" s="36"/>
    </row>
    <row r="6" ht="73" customHeight="1" spans="1:7">
      <c r="A6" s="32" t="s">
        <v>1161</v>
      </c>
      <c r="B6" s="33">
        <v>12620</v>
      </c>
      <c r="C6" s="34" t="s">
        <v>1161</v>
      </c>
      <c r="D6" s="33">
        <v>12239</v>
      </c>
      <c r="E6" s="35">
        <f>B6-D6</f>
        <v>381</v>
      </c>
      <c r="F6" s="35"/>
      <c r="G6" s="36"/>
    </row>
    <row r="7" ht="36.75" customHeight="1"/>
    <row r="8" ht="36.75" customHeight="1"/>
    <row r="9" ht="36.75" customHeight="1"/>
    <row r="10" ht="36.75" customHeight="1"/>
    <row r="11" ht="36.75" customHeight="1"/>
    <row r="12" ht="36.75" customHeight="1"/>
    <row r="13" ht="31.5" customHeight="1"/>
    <row r="14" ht="33" customHeight="1"/>
  </sheetData>
  <mergeCells count="2">
    <mergeCell ref="A1:G1"/>
    <mergeCell ref="F2:G2"/>
  </mergeCells>
  <pageMargins left="0.590277777777778" right="0.590277777777778" top="0.590277777777778" bottom="0.590277777777778" header="0.298611111111111" footer="0.393055555555556"/>
  <pageSetup paperSize="9" firstPageNumber="58" orientation="landscape" useFirstPageNumber="1" horizontalDpi="600"/>
  <headerFooter>
    <oddFooter>&amp;C&amp;14-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6"/>
  <sheetViews>
    <sheetView workbookViewId="0">
      <selection activeCell="F11" sqref="F11"/>
    </sheetView>
  </sheetViews>
  <sheetFormatPr defaultColWidth="9" defaultRowHeight="14.25" outlineLevelCol="3"/>
  <cols>
    <col min="1" max="1" width="45.85" style="10" customWidth="1"/>
    <col min="2" max="2" width="16.85" style="11" customWidth="1"/>
    <col min="3" max="3" width="45.325" style="10" customWidth="1"/>
    <col min="4" max="4" width="17.625" style="11" customWidth="1"/>
    <col min="5" max="16384" width="9" style="10"/>
  </cols>
  <sheetData>
    <row r="1" s="9" customFormat="1" ht="38.1" customHeight="1" spans="1:4">
      <c r="A1" s="12" t="s">
        <v>1162</v>
      </c>
      <c r="B1" s="12"/>
      <c r="C1" s="12"/>
      <c r="D1" s="12"/>
    </row>
    <row r="2" s="9" customFormat="1" ht="24" customHeight="1" spans="1:4">
      <c r="A2" s="13"/>
      <c r="B2" s="11"/>
      <c r="D2" s="14" t="s">
        <v>1</v>
      </c>
    </row>
    <row r="3" ht="31" customHeight="1" spans="1:4">
      <c r="A3" s="15" t="s">
        <v>1163</v>
      </c>
      <c r="B3" s="15"/>
      <c r="C3" s="15" t="s">
        <v>1164</v>
      </c>
      <c r="D3" s="15"/>
    </row>
    <row r="4" ht="31" customHeight="1" spans="1:4">
      <c r="A4" s="15" t="s">
        <v>1165</v>
      </c>
      <c r="B4" s="15" t="s">
        <v>991</v>
      </c>
      <c r="C4" s="15" t="s">
        <v>1165</v>
      </c>
      <c r="D4" s="15" t="s">
        <v>991</v>
      </c>
    </row>
    <row r="5" ht="31" customHeight="1" spans="1:4">
      <c r="A5" s="16" t="s">
        <v>1166</v>
      </c>
      <c r="B5" s="17">
        <v>0</v>
      </c>
      <c r="C5" s="18" t="s">
        <v>1167</v>
      </c>
      <c r="D5" s="17"/>
    </row>
    <row r="6" ht="31" customHeight="1" spans="1:4">
      <c r="A6" s="16" t="s">
        <v>1168</v>
      </c>
      <c r="B6" s="17">
        <v>500</v>
      </c>
      <c r="C6" s="16" t="s">
        <v>1169</v>
      </c>
      <c r="D6" s="17"/>
    </row>
    <row r="7" ht="31" customHeight="1" spans="1:4">
      <c r="A7" s="16" t="s">
        <v>1170</v>
      </c>
      <c r="B7" s="17"/>
      <c r="C7" s="16" t="s">
        <v>1171</v>
      </c>
      <c r="D7" s="17">
        <v>0</v>
      </c>
    </row>
    <row r="8" ht="31" customHeight="1" spans="1:4">
      <c r="A8" s="16" t="s">
        <v>1172</v>
      </c>
      <c r="B8" s="17"/>
      <c r="C8" s="16" t="s">
        <v>1173</v>
      </c>
      <c r="D8" s="17"/>
    </row>
    <row r="9" ht="31" customHeight="1" spans="1:4">
      <c r="A9" s="19" t="s">
        <v>1174</v>
      </c>
      <c r="B9" s="17"/>
      <c r="C9" s="16" t="s">
        <v>1175</v>
      </c>
      <c r="D9" s="17">
        <v>500</v>
      </c>
    </row>
    <row r="10" ht="31" customHeight="1" spans="1:4">
      <c r="A10" s="17"/>
      <c r="B10" s="17"/>
      <c r="C10" s="16"/>
      <c r="D10" s="17"/>
    </row>
    <row r="11" ht="31" customHeight="1" spans="1:4">
      <c r="A11" s="15" t="s">
        <v>1176</v>
      </c>
      <c r="B11" s="17">
        <f>SUM(B5:B9)</f>
        <v>500</v>
      </c>
      <c r="C11" s="15" t="s">
        <v>1177</v>
      </c>
      <c r="D11" s="17">
        <f>SUM(D5:D9)</f>
        <v>500</v>
      </c>
    </row>
    <row r="12" ht="31" customHeight="1" spans="1:4">
      <c r="A12" s="19" t="s">
        <v>1178</v>
      </c>
      <c r="B12" s="17"/>
      <c r="C12" s="19" t="s">
        <v>1179</v>
      </c>
      <c r="D12" s="17"/>
    </row>
    <row r="13" ht="31" customHeight="1" spans="1:4">
      <c r="A13" s="19" t="s">
        <v>157</v>
      </c>
      <c r="B13" s="17"/>
      <c r="C13" s="16" t="s">
        <v>1180</v>
      </c>
      <c r="D13" s="17"/>
    </row>
    <row r="14" ht="31" customHeight="1" spans="1:4">
      <c r="A14" s="20"/>
      <c r="B14" s="17"/>
      <c r="C14" s="16" t="s">
        <v>1181</v>
      </c>
      <c r="D14" s="17"/>
    </row>
    <row r="15" ht="31" customHeight="1" spans="1:4">
      <c r="A15" s="15" t="s">
        <v>1182</v>
      </c>
      <c r="B15" s="17">
        <f>SUM(B11:B13)</f>
        <v>500</v>
      </c>
      <c r="C15" s="15" t="s">
        <v>1183</v>
      </c>
      <c r="D15" s="17">
        <f>SUM(D11:D14)</f>
        <v>500</v>
      </c>
    </row>
    <row r="16" spans="1:3">
      <c r="A16" s="21"/>
      <c r="C16" s="9"/>
    </row>
  </sheetData>
  <mergeCells count="3">
    <mergeCell ref="A1:D1"/>
    <mergeCell ref="A3:B3"/>
    <mergeCell ref="C3:D3"/>
  </mergeCells>
  <pageMargins left="0.590277777777778" right="0.590277777777778" top="0.590277777777778" bottom="0.590277777777778" header="0.507638888888889" footer="0.393055555555556"/>
  <pageSetup paperSize="9" firstPageNumber="59" orientation="landscape" useFirstPageNumber="1" horizontalDpi="600"/>
  <headerFooter>
    <oddFooter>&amp;C&amp;14-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9"/>
  <sheetViews>
    <sheetView workbookViewId="0">
      <selection activeCell="E6" sqref="E6"/>
    </sheetView>
  </sheetViews>
  <sheetFormatPr defaultColWidth="9" defaultRowHeight="14.25" outlineLevelCol="2"/>
  <cols>
    <col min="1" max="1" width="58.8666666666667" customWidth="1"/>
    <col min="2" max="2" width="35.6333333333333" customWidth="1"/>
    <col min="3" max="3" width="31.0916666666667" customWidth="1"/>
  </cols>
  <sheetData>
    <row r="1" ht="54" customHeight="1" spans="1:3">
      <c r="A1" s="1" t="s">
        <v>1184</v>
      </c>
      <c r="B1" s="1"/>
      <c r="C1" s="1"/>
    </row>
    <row r="2" ht="26.1" customHeight="1" spans="1:3">
      <c r="A2" s="2"/>
      <c r="B2" s="3" t="s">
        <v>1185</v>
      </c>
      <c r="C2" s="3"/>
    </row>
    <row r="3" ht="52" customHeight="1" spans="1:3">
      <c r="A3" s="4" t="s">
        <v>55</v>
      </c>
      <c r="B3" s="4" t="s">
        <v>297</v>
      </c>
      <c r="C3" s="4" t="s">
        <v>289</v>
      </c>
    </row>
    <row r="4" ht="52" customHeight="1" spans="1:3">
      <c r="A4" s="5" t="s">
        <v>1186</v>
      </c>
      <c r="B4" s="4">
        <v>690</v>
      </c>
      <c r="C4" s="6"/>
    </row>
    <row r="5" ht="52" customHeight="1" spans="1:3">
      <c r="A5" s="7" t="s">
        <v>1187</v>
      </c>
      <c r="B5" s="7"/>
      <c r="C5" s="6"/>
    </row>
    <row r="6" ht="52" customHeight="1" spans="1:3">
      <c r="A6" s="7" t="s">
        <v>1188</v>
      </c>
      <c r="B6" s="8">
        <v>90</v>
      </c>
      <c r="C6" s="6"/>
    </row>
    <row r="7" ht="52" customHeight="1" spans="1:3">
      <c r="A7" s="7" t="s">
        <v>1189</v>
      </c>
      <c r="B7" s="8">
        <v>600</v>
      </c>
      <c r="C7" s="6"/>
    </row>
    <row r="8" ht="52" customHeight="1" spans="1:3">
      <c r="A8" s="7" t="s">
        <v>1190</v>
      </c>
      <c r="B8" s="8"/>
      <c r="C8" s="6"/>
    </row>
    <row r="9" ht="52" customHeight="1" spans="1:3">
      <c r="A9" s="7" t="s">
        <v>1191</v>
      </c>
      <c r="B9" s="8">
        <v>600</v>
      </c>
      <c r="C9" s="6"/>
    </row>
  </sheetData>
  <mergeCells count="2">
    <mergeCell ref="A1:C1"/>
    <mergeCell ref="B2:C2"/>
  </mergeCells>
  <pageMargins left="0.590277777777778" right="0.590277777777778" top="0.590277777777778" bottom="0.590277777777778" header="0.511805555555556" footer="0.393055555555556"/>
  <pageSetup paperSize="9" firstPageNumber="60" orientation="landscape" useFirstPageNumber="1" horizontalDpi="600"/>
  <headerFooter>
    <oddFooter>&amp;C&amp;14-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6"/>
  <sheetViews>
    <sheetView workbookViewId="0">
      <selection activeCell="G9" sqref="G9"/>
    </sheetView>
  </sheetViews>
  <sheetFormatPr defaultColWidth="9" defaultRowHeight="14.25" outlineLevelCol="3"/>
  <cols>
    <col min="1" max="1" width="28.6666666666667" style="225" customWidth="1"/>
    <col min="2" max="2" width="19.5" style="197" customWidth="1"/>
    <col min="3" max="3" width="18.625" style="197" customWidth="1"/>
    <col min="4" max="4" width="17.875" style="225" customWidth="1"/>
    <col min="5" max="16381" width="9" style="24"/>
  </cols>
  <sheetData>
    <row r="1" ht="35" customHeight="1" spans="1:4">
      <c r="A1" s="198" t="s">
        <v>29</v>
      </c>
      <c r="B1" s="250"/>
      <c r="C1" s="250"/>
      <c r="D1" s="251"/>
    </row>
    <row r="2" ht="18" customHeight="1" spans="1:4">
      <c r="A2" s="252"/>
      <c r="B2" s="217"/>
      <c r="C2" s="217"/>
      <c r="D2" s="253" t="s">
        <v>30</v>
      </c>
    </row>
    <row r="3" spans="1:4">
      <c r="A3" s="254" t="s">
        <v>31</v>
      </c>
      <c r="B3" s="255" t="s">
        <v>3</v>
      </c>
      <c r="C3" s="255" t="s">
        <v>4</v>
      </c>
      <c r="D3" s="256" t="s">
        <v>5</v>
      </c>
    </row>
    <row r="4" ht="14" customHeight="1" spans="1:4">
      <c r="A4" s="257"/>
      <c r="B4" s="258"/>
      <c r="C4" s="258"/>
      <c r="D4" s="155"/>
    </row>
    <row r="5" ht="29" customHeight="1" spans="1:4">
      <c r="A5" s="233" t="s">
        <v>32</v>
      </c>
      <c r="B5" s="164">
        <v>25494</v>
      </c>
      <c r="C5" s="259">
        <v>35593</v>
      </c>
      <c r="D5" s="224">
        <f t="shared" ref="D5:D26" si="0">(B5-C5)/C5*100</f>
        <v>-28.3735565982075</v>
      </c>
    </row>
    <row r="6" ht="29" customHeight="1" spans="1:4">
      <c r="A6" s="233" t="s">
        <v>33</v>
      </c>
      <c r="B6" s="164"/>
      <c r="C6" s="259"/>
      <c r="D6" s="224"/>
    </row>
    <row r="7" ht="29" customHeight="1" spans="1:4">
      <c r="A7" s="233" t="s">
        <v>34</v>
      </c>
      <c r="B7" s="164">
        <v>8278</v>
      </c>
      <c r="C7" s="259">
        <v>6480</v>
      </c>
      <c r="D7" s="224">
        <f t="shared" si="0"/>
        <v>27.7469135802469</v>
      </c>
    </row>
    <row r="8" ht="29" customHeight="1" spans="1:4">
      <c r="A8" s="233" t="s">
        <v>35</v>
      </c>
      <c r="B8" s="164">
        <v>56741</v>
      </c>
      <c r="C8" s="259">
        <v>54998</v>
      </c>
      <c r="D8" s="224">
        <f t="shared" si="0"/>
        <v>3.16920615295102</v>
      </c>
    </row>
    <row r="9" ht="29" customHeight="1" spans="1:4">
      <c r="A9" s="233" t="s">
        <v>36</v>
      </c>
      <c r="B9" s="164">
        <v>4729</v>
      </c>
      <c r="C9" s="259">
        <v>1978</v>
      </c>
      <c r="D9" s="224">
        <f t="shared" si="0"/>
        <v>139.079878665318</v>
      </c>
    </row>
    <row r="10" ht="29" customHeight="1" spans="1:4">
      <c r="A10" s="233" t="s">
        <v>37</v>
      </c>
      <c r="B10" s="164">
        <v>2818</v>
      </c>
      <c r="C10" s="259">
        <v>6945</v>
      </c>
      <c r="D10" s="224">
        <f t="shared" si="0"/>
        <v>-59.4240460763139</v>
      </c>
    </row>
    <row r="11" ht="29" customHeight="1" spans="1:4">
      <c r="A11" s="233" t="s">
        <v>38</v>
      </c>
      <c r="B11" s="164">
        <v>31686</v>
      </c>
      <c r="C11" s="259">
        <v>33414</v>
      </c>
      <c r="D11" s="224">
        <f t="shared" si="0"/>
        <v>-5.17148500628479</v>
      </c>
    </row>
    <row r="12" ht="29" customHeight="1" spans="1:4">
      <c r="A12" s="233" t="s">
        <v>39</v>
      </c>
      <c r="B12" s="164">
        <v>15329</v>
      </c>
      <c r="C12" s="259">
        <v>12781</v>
      </c>
      <c r="D12" s="224">
        <f t="shared" si="0"/>
        <v>19.9358422658634</v>
      </c>
    </row>
    <row r="13" ht="29" customHeight="1" spans="1:4">
      <c r="A13" s="233" t="s">
        <v>40</v>
      </c>
      <c r="B13" s="164">
        <v>991</v>
      </c>
      <c r="C13" s="259">
        <v>5415</v>
      </c>
      <c r="D13" s="224">
        <f t="shared" si="0"/>
        <v>-81.6989843028624</v>
      </c>
    </row>
    <row r="14" ht="29" customHeight="1" spans="1:4">
      <c r="A14" s="233" t="s">
        <v>41</v>
      </c>
      <c r="B14" s="164">
        <v>8769</v>
      </c>
      <c r="C14" s="259">
        <v>3457</v>
      </c>
      <c r="D14" s="224">
        <f t="shared" si="0"/>
        <v>153.659242117443</v>
      </c>
    </row>
    <row r="15" ht="29" customHeight="1" spans="1:4">
      <c r="A15" s="233" t="s">
        <v>42</v>
      </c>
      <c r="B15" s="164">
        <v>49368</v>
      </c>
      <c r="C15" s="259">
        <v>62145</v>
      </c>
      <c r="D15" s="224">
        <f t="shared" si="0"/>
        <v>-20.559980690321</v>
      </c>
    </row>
    <row r="16" ht="29" customHeight="1" spans="1:4">
      <c r="A16" s="233" t="s">
        <v>43</v>
      </c>
      <c r="B16" s="164">
        <v>2148</v>
      </c>
      <c r="C16" s="259">
        <v>7410</v>
      </c>
      <c r="D16" s="224">
        <f t="shared" si="0"/>
        <v>-71.0121457489878</v>
      </c>
    </row>
    <row r="17" ht="29" customHeight="1" spans="1:4">
      <c r="A17" s="233" t="s">
        <v>44</v>
      </c>
      <c r="B17" s="164">
        <v>743</v>
      </c>
      <c r="C17" s="259">
        <v>774</v>
      </c>
      <c r="D17" s="224">
        <f t="shared" si="0"/>
        <v>-4.00516795865633</v>
      </c>
    </row>
    <row r="18" ht="29" customHeight="1" spans="1:4">
      <c r="A18" s="260" t="s">
        <v>45</v>
      </c>
      <c r="B18" s="164">
        <v>372</v>
      </c>
      <c r="C18" s="259">
        <v>1897</v>
      </c>
      <c r="D18" s="224">
        <f t="shared" si="0"/>
        <v>-80.3900896151819</v>
      </c>
    </row>
    <row r="19" ht="29" customHeight="1" spans="1:4">
      <c r="A19" s="261" t="s">
        <v>46</v>
      </c>
      <c r="B19" s="164">
        <v>1220</v>
      </c>
      <c r="C19" s="259">
        <v>9041</v>
      </c>
      <c r="D19" s="224">
        <f t="shared" si="0"/>
        <v>-86.5059174870036</v>
      </c>
    </row>
    <row r="20" ht="29" customHeight="1" spans="1:4">
      <c r="A20" s="260" t="s">
        <v>47</v>
      </c>
      <c r="B20" s="164">
        <v>8637</v>
      </c>
      <c r="C20" s="259">
        <v>12109</v>
      </c>
      <c r="D20" s="224">
        <f t="shared" si="0"/>
        <v>-28.6728879345941</v>
      </c>
    </row>
    <row r="21" ht="29" customHeight="1" spans="1:4">
      <c r="A21" s="233" t="s">
        <v>48</v>
      </c>
      <c r="B21" s="164">
        <v>116</v>
      </c>
      <c r="C21" s="259">
        <v>550</v>
      </c>
      <c r="D21" s="224">
        <f t="shared" si="0"/>
        <v>-78.9090909090909</v>
      </c>
    </row>
    <row r="22" ht="29" customHeight="1" spans="1:4">
      <c r="A22" s="233" t="s">
        <v>49</v>
      </c>
      <c r="B22" s="164">
        <v>75500</v>
      </c>
      <c r="C22" s="259">
        <v>73950</v>
      </c>
      <c r="D22" s="224">
        <f t="shared" si="0"/>
        <v>2.09601081812035</v>
      </c>
    </row>
    <row r="23" ht="29" customHeight="1" spans="1:4">
      <c r="A23" s="233" t="s">
        <v>50</v>
      </c>
      <c r="B23" s="164">
        <v>2720</v>
      </c>
      <c r="C23" s="259">
        <v>2792</v>
      </c>
      <c r="D23" s="224">
        <f t="shared" si="0"/>
        <v>-2.57879656160458</v>
      </c>
    </row>
    <row r="24" ht="29" customHeight="1" spans="1:4">
      <c r="A24" s="233" t="s">
        <v>51</v>
      </c>
      <c r="B24" s="164">
        <v>13</v>
      </c>
      <c r="C24" s="259">
        <v>23</v>
      </c>
      <c r="D24" s="224">
        <f t="shared" si="0"/>
        <v>-43.4782608695652</v>
      </c>
    </row>
    <row r="25" ht="29" customHeight="1" spans="1:4">
      <c r="A25" s="233" t="s">
        <v>52</v>
      </c>
      <c r="B25" s="164">
        <v>488</v>
      </c>
      <c r="C25" s="259">
        <v>4125</v>
      </c>
      <c r="D25" s="224">
        <f t="shared" si="0"/>
        <v>-88.169696969697</v>
      </c>
    </row>
    <row r="26" ht="29" customHeight="1" spans="1:4">
      <c r="A26" s="155" t="s">
        <v>53</v>
      </c>
      <c r="B26" s="220">
        <f>SUM(B5:B25)</f>
        <v>296160</v>
      </c>
      <c r="C26" s="220">
        <f>SUM(C5:C25)</f>
        <v>335877</v>
      </c>
      <c r="D26" s="221">
        <f t="shared" si="0"/>
        <v>-11.824864459311</v>
      </c>
    </row>
  </sheetData>
  <mergeCells count="5">
    <mergeCell ref="A1:D1"/>
    <mergeCell ref="A3:A4"/>
    <mergeCell ref="B3:B4"/>
    <mergeCell ref="C3:C4"/>
    <mergeCell ref="D3:D4"/>
  </mergeCells>
  <pageMargins left="0.590277777777778" right="0.590277777777778" top="0.708333333333333" bottom="0.708333333333333" header="0.298611111111111" footer="0.472222222222222"/>
  <pageSetup paperSize="9" firstPageNumber="19" orientation="portrait" useFirstPageNumber="1" horizontalDpi="600"/>
  <headerFooter>
    <oddFooter>&amp;C&amp;14-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88"/>
  <sheetViews>
    <sheetView showGridLines="0" showZeros="0" tabSelected="1" view="pageBreakPreview" zoomScaleNormal="70" zoomScaleSheetLayoutView="100" topLeftCell="A34" workbookViewId="0">
      <selection activeCell="E38" sqref="E38"/>
    </sheetView>
  </sheetViews>
  <sheetFormatPr defaultColWidth="12.125" defaultRowHeight="16.9" customHeight="1" outlineLevelCol="3"/>
  <cols>
    <col min="1" max="1" width="47.25" style="234" customWidth="1"/>
    <col min="2" max="2" width="18.875" style="235" customWidth="1"/>
    <col min="3" max="3" width="43.125" style="236" customWidth="1"/>
    <col min="4" max="4" width="16.375" style="237" customWidth="1"/>
    <col min="5" max="16384" width="12.125" style="238"/>
  </cols>
  <sheetData>
    <row r="1" ht="32" customHeight="1" spans="1:4">
      <c r="A1" s="239" t="s">
        <v>54</v>
      </c>
      <c r="B1" s="239"/>
      <c r="C1" s="239"/>
      <c r="D1" s="240"/>
    </row>
    <row r="2" ht="16" customHeight="1" spans="1:4">
      <c r="A2" s="241" t="s">
        <v>1</v>
      </c>
      <c r="B2" s="242"/>
      <c r="C2" s="241"/>
      <c r="D2" s="243"/>
    </row>
    <row r="3" ht="28" customHeight="1" spans="1:4">
      <c r="A3" s="244" t="s">
        <v>55</v>
      </c>
      <c r="B3" s="244" t="s">
        <v>56</v>
      </c>
      <c r="C3" s="244" t="s">
        <v>55</v>
      </c>
      <c r="D3" s="245" t="s">
        <v>56</v>
      </c>
    </row>
    <row r="4" ht="28" customHeight="1" spans="1:4">
      <c r="A4" s="246" t="s">
        <v>57</v>
      </c>
      <c r="B4" s="247">
        <v>35116</v>
      </c>
      <c r="C4" s="246" t="s">
        <v>58</v>
      </c>
      <c r="D4" s="248">
        <v>296160</v>
      </c>
    </row>
    <row r="5" ht="28" customHeight="1" spans="1:4">
      <c r="A5" s="246" t="s">
        <v>59</v>
      </c>
      <c r="B5" s="247">
        <f>SUM(B6,B13,B49)</f>
        <v>313506</v>
      </c>
      <c r="C5" s="246" t="s">
        <v>60</v>
      </c>
      <c r="D5" s="248">
        <f>SUM(D6,D13,D49)</f>
        <v>0</v>
      </c>
    </row>
    <row r="6" ht="28" customHeight="1" spans="1:4">
      <c r="A6" s="246" t="s">
        <v>61</v>
      </c>
      <c r="B6" s="247">
        <f>SUM(B7:B12)</f>
        <v>3693</v>
      </c>
      <c r="C6" s="246" t="s">
        <v>62</v>
      </c>
      <c r="D6" s="248">
        <f>SUM(D7:D12)</f>
        <v>0</v>
      </c>
    </row>
    <row r="7" ht="28" customHeight="1" spans="1:4">
      <c r="A7" s="249" t="s">
        <v>63</v>
      </c>
      <c r="B7" s="247">
        <v>255</v>
      </c>
      <c r="C7" s="249" t="s">
        <v>64</v>
      </c>
      <c r="D7" s="248">
        <v>0</v>
      </c>
    </row>
    <row r="8" ht="28" customHeight="1" spans="1:4">
      <c r="A8" s="249" t="s">
        <v>65</v>
      </c>
      <c r="B8" s="247">
        <v>84</v>
      </c>
      <c r="C8" s="249" t="s">
        <v>66</v>
      </c>
      <c r="D8" s="248">
        <v>0</v>
      </c>
    </row>
    <row r="9" ht="28" customHeight="1" spans="1:4">
      <c r="A9" s="249" t="s">
        <v>67</v>
      </c>
      <c r="B9" s="247">
        <v>894</v>
      </c>
      <c r="C9" s="249" t="s">
        <v>68</v>
      </c>
      <c r="D9" s="248">
        <v>0</v>
      </c>
    </row>
    <row r="10" ht="28" customHeight="1" spans="1:4">
      <c r="A10" s="249" t="s">
        <v>69</v>
      </c>
      <c r="B10" s="247">
        <v>130</v>
      </c>
      <c r="C10" s="249" t="s">
        <v>70</v>
      </c>
      <c r="D10" s="248">
        <v>0</v>
      </c>
    </row>
    <row r="11" ht="28" customHeight="1" spans="1:4">
      <c r="A11" s="249" t="s">
        <v>71</v>
      </c>
      <c r="B11" s="247"/>
      <c r="C11" s="249" t="s">
        <v>72</v>
      </c>
      <c r="D11" s="248">
        <v>0</v>
      </c>
    </row>
    <row r="12" ht="28" customHeight="1" spans="1:4">
      <c r="A12" s="249" t="s">
        <v>73</v>
      </c>
      <c r="B12" s="247">
        <v>2330</v>
      </c>
      <c r="C12" s="249" t="s">
        <v>74</v>
      </c>
      <c r="D12" s="248">
        <v>0</v>
      </c>
    </row>
    <row r="13" ht="28" customHeight="1" spans="1:4">
      <c r="A13" s="246" t="s">
        <v>75</v>
      </c>
      <c r="B13" s="247">
        <f>SUM(B14:B48)</f>
        <v>232605</v>
      </c>
      <c r="C13" s="246" t="s">
        <v>76</v>
      </c>
      <c r="D13" s="248">
        <f>SUM(D14:D48)</f>
        <v>0</v>
      </c>
    </row>
    <row r="14" ht="28" customHeight="1" spans="1:4">
      <c r="A14" s="249" t="s">
        <v>77</v>
      </c>
      <c r="B14" s="247"/>
      <c r="C14" s="249" t="s">
        <v>78</v>
      </c>
      <c r="D14" s="248">
        <v>0</v>
      </c>
    </row>
    <row r="15" ht="28" customHeight="1" spans="1:4">
      <c r="A15" s="249" t="s">
        <v>79</v>
      </c>
      <c r="B15" s="247">
        <v>62248</v>
      </c>
      <c r="C15" s="249" t="s">
        <v>80</v>
      </c>
      <c r="D15" s="248">
        <v>0</v>
      </c>
    </row>
    <row r="16" ht="28" customHeight="1" spans="1:4">
      <c r="A16" s="249" t="s">
        <v>81</v>
      </c>
      <c r="B16" s="247">
        <v>18804</v>
      </c>
      <c r="C16" s="249" t="s">
        <v>82</v>
      </c>
      <c r="D16" s="248">
        <v>0</v>
      </c>
    </row>
    <row r="17" ht="28" customHeight="1" spans="1:4">
      <c r="A17" s="249" t="s">
        <v>83</v>
      </c>
      <c r="B17" s="247">
        <v>6462</v>
      </c>
      <c r="C17" s="249" t="s">
        <v>84</v>
      </c>
      <c r="D17" s="248">
        <v>0</v>
      </c>
    </row>
    <row r="18" ht="28" customHeight="1" spans="1:4">
      <c r="A18" s="249" t="s">
        <v>85</v>
      </c>
      <c r="B18" s="247"/>
      <c r="C18" s="249" t="s">
        <v>86</v>
      </c>
      <c r="D18" s="248">
        <v>0</v>
      </c>
    </row>
    <row r="19" ht="29" customHeight="1" spans="1:4">
      <c r="A19" s="249" t="s">
        <v>87</v>
      </c>
      <c r="B19" s="247">
        <v>734</v>
      </c>
      <c r="C19" s="249" t="s">
        <v>88</v>
      </c>
      <c r="D19" s="248">
        <v>0</v>
      </c>
    </row>
    <row r="20" ht="29" customHeight="1" spans="1:4">
      <c r="A20" s="249" t="s">
        <v>89</v>
      </c>
      <c r="B20" s="247">
        <v>2979</v>
      </c>
      <c r="C20" s="249" t="s">
        <v>90</v>
      </c>
      <c r="D20" s="248">
        <v>0</v>
      </c>
    </row>
    <row r="21" ht="29" customHeight="1" spans="1:4">
      <c r="A21" s="249" t="s">
        <v>91</v>
      </c>
      <c r="B21" s="247">
        <v>9921</v>
      </c>
      <c r="C21" s="249" t="s">
        <v>92</v>
      </c>
      <c r="D21" s="248">
        <v>0</v>
      </c>
    </row>
    <row r="22" ht="29" customHeight="1" spans="1:4">
      <c r="A22" s="249" t="s">
        <v>93</v>
      </c>
      <c r="B22" s="247">
        <v>14341</v>
      </c>
      <c r="C22" s="249" t="s">
        <v>94</v>
      </c>
      <c r="D22" s="248">
        <v>0</v>
      </c>
    </row>
    <row r="23" ht="29" customHeight="1" spans="1:4">
      <c r="A23" s="249" t="s">
        <v>95</v>
      </c>
      <c r="B23" s="247">
        <v>171</v>
      </c>
      <c r="C23" s="249" t="s">
        <v>96</v>
      </c>
      <c r="D23" s="248">
        <v>0</v>
      </c>
    </row>
    <row r="24" ht="29" customHeight="1" spans="1:4">
      <c r="A24" s="249" t="s">
        <v>97</v>
      </c>
      <c r="B24" s="247"/>
      <c r="C24" s="249" t="s">
        <v>98</v>
      </c>
      <c r="D24" s="248">
        <v>0</v>
      </c>
    </row>
    <row r="25" ht="29" customHeight="1" spans="1:4">
      <c r="A25" s="249" t="s">
        <v>99</v>
      </c>
      <c r="B25" s="247"/>
      <c r="C25" s="249" t="s">
        <v>100</v>
      </c>
      <c r="D25" s="248">
        <v>0</v>
      </c>
    </row>
    <row r="26" ht="29" customHeight="1" spans="1:4">
      <c r="A26" s="249" t="s">
        <v>101</v>
      </c>
      <c r="B26" s="247">
        <v>13600</v>
      </c>
      <c r="C26" s="249" t="s">
        <v>102</v>
      </c>
      <c r="D26" s="248">
        <v>0</v>
      </c>
    </row>
    <row r="27" ht="29" customHeight="1" spans="1:4">
      <c r="A27" s="249" t="s">
        <v>103</v>
      </c>
      <c r="B27" s="247">
        <v>10</v>
      </c>
      <c r="C27" s="249" t="s">
        <v>104</v>
      </c>
      <c r="D27" s="248">
        <v>0</v>
      </c>
    </row>
    <row r="28" ht="29" customHeight="1" spans="1:4">
      <c r="A28" s="249" t="s">
        <v>105</v>
      </c>
      <c r="B28" s="247"/>
      <c r="C28" s="249" t="s">
        <v>106</v>
      </c>
      <c r="D28" s="248">
        <v>0</v>
      </c>
    </row>
    <row r="29" ht="29" customHeight="1" spans="1:4">
      <c r="A29" s="249" t="s">
        <v>107</v>
      </c>
      <c r="B29" s="247"/>
      <c r="C29" s="249" t="s">
        <v>108</v>
      </c>
      <c r="D29" s="248">
        <v>0</v>
      </c>
    </row>
    <row r="30" ht="29" customHeight="1" spans="1:4">
      <c r="A30" s="249" t="s">
        <v>109</v>
      </c>
      <c r="B30" s="247">
        <v>781</v>
      </c>
      <c r="C30" s="249" t="s">
        <v>110</v>
      </c>
      <c r="D30" s="248">
        <v>0</v>
      </c>
    </row>
    <row r="31" ht="29" customHeight="1" spans="1:4">
      <c r="A31" s="249" t="s">
        <v>111</v>
      </c>
      <c r="B31" s="247">
        <v>14007</v>
      </c>
      <c r="C31" s="249" t="s">
        <v>112</v>
      </c>
      <c r="D31" s="248">
        <v>0</v>
      </c>
    </row>
    <row r="32" ht="29" customHeight="1" spans="1:4">
      <c r="A32" s="249" t="s">
        <v>113</v>
      </c>
      <c r="B32" s="247"/>
      <c r="C32" s="249" t="s">
        <v>114</v>
      </c>
      <c r="D32" s="248">
        <v>0</v>
      </c>
    </row>
    <row r="33" ht="29" customHeight="1" spans="1:4">
      <c r="A33" s="249" t="s">
        <v>115</v>
      </c>
      <c r="B33" s="247">
        <v>677</v>
      </c>
      <c r="C33" s="249" t="s">
        <v>116</v>
      </c>
      <c r="D33" s="248">
        <v>0</v>
      </c>
    </row>
    <row r="34" ht="29" customHeight="1" spans="1:4">
      <c r="A34" s="249" t="s">
        <v>117</v>
      </c>
      <c r="B34" s="247">
        <v>23110</v>
      </c>
      <c r="C34" s="249" t="s">
        <v>118</v>
      </c>
      <c r="D34" s="248">
        <v>0</v>
      </c>
    </row>
    <row r="35" ht="29" customHeight="1" spans="1:4">
      <c r="A35" s="249" t="s">
        <v>119</v>
      </c>
      <c r="B35" s="247">
        <v>4843</v>
      </c>
      <c r="C35" s="249" t="s">
        <v>120</v>
      </c>
      <c r="D35" s="248">
        <v>0</v>
      </c>
    </row>
    <row r="36" ht="29" customHeight="1" spans="1:4">
      <c r="A36" s="249" t="s">
        <v>121</v>
      </c>
      <c r="B36" s="247">
        <v>959</v>
      </c>
      <c r="C36" s="249" t="s">
        <v>122</v>
      </c>
      <c r="D36" s="248">
        <v>0</v>
      </c>
    </row>
    <row r="37" ht="29" customHeight="1" spans="1:4">
      <c r="A37" s="249" t="s">
        <v>123</v>
      </c>
      <c r="B37" s="247"/>
      <c r="C37" s="249" t="s">
        <v>124</v>
      </c>
      <c r="D37" s="248">
        <v>0</v>
      </c>
    </row>
    <row r="38" ht="29" customHeight="1" spans="1:4">
      <c r="A38" s="249" t="s">
        <v>125</v>
      </c>
      <c r="B38" s="247">
        <v>50266</v>
      </c>
      <c r="C38" s="249" t="s">
        <v>126</v>
      </c>
      <c r="D38" s="248">
        <v>0</v>
      </c>
    </row>
    <row r="39" ht="29" customHeight="1" spans="1:4">
      <c r="A39" s="249" t="s">
        <v>127</v>
      </c>
      <c r="B39" s="247">
        <v>2397</v>
      </c>
      <c r="C39" s="249" t="s">
        <v>128</v>
      </c>
      <c r="D39" s="248">
        <v>0</v>
      </c>
    </row>
    <row r="40" ht="29" customHeight="1" spans="1:4">
      <c r="A40" s="249" t="s">
        <v>129</v>
      </c>
      <c r="B40" s="247">
        <v>211</v>
      </c>
      <c r="C40" s="249" t="s">
        <v>130</v>
      </c>
      <c r="D40" s="248">
        <v>0</v>
      </c>
    </row>
    <row r="41" ht="29" customHeight="1" spans="1:4">
      <c r="A41" s="249" t="s">
        <v>131</v>
      </c>
      <c r="B41" s="247"/>
      <c r="C41" s="249" t="s">
        <v>132</v>
      </c>
      <c r="D41" s="248">
        <v>0</v>
      </c>
    </row>
    <row r="42" ht="29" customHeight="1" spans="1:4">
      <c r="A42" s="249" t="s">
        <v>133</v>
      </c>
      <c r="B42" s="247"/>
      <c r="C42" s="249" t="s">
        <v>134</v>
      </c>
      <c r="D42" s="248">
        <v>0</v>
      </c>
    </row>
    <row r="43" ht="29" customHeight="1" spans="1:4">
      <c r="A43" s="249" t="s">
        <v>135</v>
      </c>
      <c r="B43" s="247"/>
      <c r="C43" s="249" t="s">
        <v>136</v>
      </c>
      <c r="D43" s="248">
        <v>0</v>
      </c>
    </row>
    <row r="44" ht="29" customHeight="1" spans="1:4">
      <c r="A44" s="249" t="s">
        <v>137</v>
      </c>
      <c r="B44" s="247">
        <v>4639</v>
      </c>
      <c r="C44" s="249" t="s">
        <v>138</v>
      </c>
      <c r="D44" s="248">
        <v>0</v>
      </c>
    </row>
    <row r="45" ht="29" customHeight="1" spans="1:4">
      <c r="A45" s="249" t="s">
        <v>139</v>
      </c>
      <c r="B45" s="247"/>
      <c r="C45" s="249" t="s">
        <v>140</v>
      </c>
      <c r="D45" s="248">
        <v>0</v>
      </c>
    </row>
    <row r="46" ht="29" customHeight="1" spans="1:4">
      <c r="A46" s="249" t="s">
        <v>141</v>
      </c>
      <c r="B46" s="247">
        <v>572</v>
      </c>
      <c r="C46" s="249" t="s">
        <v>142</v>
      </c>
      <c r="D46" s="248">
        <v>0</v>
      </c>
    </row>
    <row r="47" ht="29" customHeight="1" spans="1:4">
      <c r="A47" s="249" t="s">
        <v>143</v>
      </c>
      <c r="B47" s="247"/>
      <c r="C47" s="249" t="s">
        <v>144</v>
      </c>
      <c r="D47" s="248">
        <v>0</v>
      </c>
    </row>
    <row r="48" ht="29" customHeight="1" spans="1:4">
      <c r="A48" s="249" t="s">
        <v>145</v>
      </c>
      <c r="B48" s="247">
        <f>873</f>
        <v>873</v>
      </c>
      <c r="C48" s="249" t="s">
        <v>146</v>
      </c>
      <c r="D48" s="248">
        <v>0</v>
      </c>
    </row>
    <row r="49" ht="29" customHeight="1" spans="1:4">
      <c r="A49" s="246" t="s">
        <v>147</v>
      </c>
      <c r="B49" s="247">
        <v>77208</v>
      </c>
      <c r="C49" s="246" t="s">
        <v>148</v>
      </c>
      <c r="D49" s="248">
        <f>SUM(D50:D50)</f>
        <v>0</v>
      </c>
    </row>
    <row r="50" ht="29" customHeight="1" spans="1:4">
      <c r="A50" s="249" t="s">
        <v>27</v>
      </c>
      <c r="B50" s="247"/>
      <c r="C50" s="249" t="s">
        <v>149</v>
      </c>
      <c r="D50" s="248">
        <v>0</v>
      </c>
    </row>
    <row r="51" ht="29" customHeight="1" spans="1:4">
      <c r="A51" s="246" t="s">
        <v>150</v>
      </c>
      <c r="B51" s="247">
        <f>SUM(B52:B53)</f>
        <v>0</v>
      </c>
      <c r="C51" s="246" t="s">
        <v>151</v>
      </c>
      <c r="D51" s="248">
        <f>SUM(D52:D53)</f>
        <v>3541</v>
      </c>
    </row>
    <row r="52" ht="29" customHeight="1" spans="1:4">
      <c r="A52" s="249" t="s">
        <v>152</v>
      </c>
      <c r="B52" s="247">
        <v>0</v>
      </c>
      <c r="C52" s="249" t="s">
        <v>153</v>
      </c>
      <c r="D52" s="248">
        <v>0</v>
      </c>
    </row>
    <row r="53" ht="29" customHeight="1" spans="1:4">
      <c r="A53" s="249" t="s">
        <v>154</v>
      </c>
      <c r="B53" s="247">
        <v>0</v>
      </c>
      <c r="C53" s="249" t="s">
        <v>155</v>
      </c>
      <c r="D53" s="248">
        <v>3541</v>
      </c>
    </row>
    <row r="54" ht="29" customHeight="1" spans="1:4">
      <c r="A54" s="246" t="s">
        <v>156</v>
      </c>
      <c r="B54" s="247">
        <v>0</v>
      </c>
      <c r="C54" s="249"/>
      <c r="D54" s="248"/>
    </row>
    <row r="55" ht="29" customHeight="1" spans="1:4">
      <c r="A55" s="246" t="s">
        <v>157</v>
      </c>
      <c r="B55" s="247">
        <v>17759</v>
      </c>
      <c r="C55" s="249"/>
      <c r="D55" s="248"/>
    </row>
    <row r="56" ht="29" customHeight="1" spans="1:4">
      <c r="A56" s="246" t="s">
        <v>158</v>
      </c>
      <c r="B56" s="247">
        <f>SUM(B57:B60)</f>
        <v>0</v>
      </c>
      <c r="C56" s="246" t="s">
        <v>159</v>
      </c>
      <c r="D56" s="248">
        <v>0</v>
      </c>
    </row>
    <row r="57" ht="29" customHeight="1" spans="1:4">
      <c r="A57" s="249" t="s">
        <v>160</v>
      </c>
      <c r="B57" s="247"/>
      <c r="C57" s="249"/>
      <c r="D57" s="248"/>
    </row>
    <row r="58" ht="29" customHeight="1" spans="1:4">
      <c r="A58" s="249" t="s">
        <v>161</v>
      </c>
      <c r="B58" s="247">
        <v>0</v>
      </c>
      <c r="C58" s="249"/>
      <c r="D58" s="248"/>
    </row>
    <row r="59" ht="29" customHeight="1" spans="1:4">
      <c r="A59" s="249" t="s">
        <v>162</v>
      </c>
      <c r="B59" s="247">
        <v>0</v>
      </c>
      <c r="C59" s="249"/>
      <c r="D59" s="248"/>
    </row>
    <row r="60" ht="29" customHeight="1" spans="1:4">
      <c r="A60" s="249" t="s">
        <v>163</v>
      </c>
      <c r="B60" s="247">
        <v>0</v>
      </c>
      <c r="C60" s="249"/>
      <c r="D60" s="248"/>
    </row>
    <row r="61" ht="29" customHeight="1" spans="1:4">
      <c r="A61" s="246" t="s">
        <v>164</v>
      </c>
      <c r="B61" s="247">
        <f>B62</f>
        <v>0</v>
      </c>
      <c r="C61" s="246" t="s">
        <v>165</v>
      </c>
      <c r="D61" s="248">
        <f>D62</f>
        <v>7823</v>
      </c>
    </row>
    <row r="62" ht="29" customHeight="1" spans="1:4">
      <c r="A62" s="246" t="s">
        <v>166</v>
      </c>
      <c r="B62" s="247">
        <f>B63</f>
        <v>0</v>
      </c>
      <c r="C62" s="246" t="s">
        <v>167</v>
      </c>
      <c r="D62" s="248">
        <f>SUM(D63:D66)</f>
        <v>7823</v>
      </c>
    </row>
    <row r="63" ht="29" customHeight="1" spans="1:4">
      <c r="A63" s="246" t="s">
        <v>168</v>
      </c>
      <c r="B63" s="247">
        <f>SUM(B64:B67)</f>
        <v>0</v>
      </c>
      <c r="C63" s="249" t="s">
        <v>169</v>
      </c>
      <c r="D63" s="248">
        <v>7823</v>
      </c>
    </row>
    <row r="64" ht="30" customHeight="1" spans="1:4">
      <c r="A64" s="249" t="s">
        <v>170</v>
      </c>
      <c r="B64" s="247"/>
      <c r="C64" s="249" t="s">
        <v>171</v>
      </c>
      <c r="D64" s="248"/>
    </row>
    <row r="65" ht="30" customHeight="1" spans="1:4">
      <c r="A65" s="249" t="s">
        <v>172</v>
      </c>
      <c r="B65" s="247">
        <v>0</v>
      </c>
      <c r="C65" s="249" t="s">
        <v>173</v>
      </c>
      <c r="D65" s="248"/>
    </row>
    <row r="66" ht="30" customHeight="1" spans="1:4">
      <c r="A66" s="249" t="s">
        <v>174</v>
      </c>
      <c r="B66" s="247">
        <v>0</v>
      </c>
      <c r="C66" s="249" t="s">
        <v>175</v>
      </c>
      <c r="D66" s="248"/>
    </row>
    <row r="67" ht="30" customHeight="1" spans="1:4">
      <c r="A67" s="249" t="s">
        <v>176</v>
      </c>
      <c r="B67" s="247">
        <v>0</v>
      </c>
      <c r="C67" s="249"/>
      <c r="D67" s="248"/>
    </row>
    <row r="68" ht="30" customHeight="1" spans="1:4">
      <c r="A68" s="246" t="s">
        <v>177</v>
      </c>
      <c r="B68" s="247">
        <f>B69</f>
        <v>15013</v>
      </c>
      <c r="C68" s="246" t="s">
        <v>178</v>
      </c>
      <c r="D68" s="248">
        <f>SUM(D69:D72)</f>
        <v>0</v>
      </c>
    </row>
    <row r="69" ht="30" customHeight="1" spans="1:4">
      <c r="A69" s="246" t="s">
        <v>179</v>
      </c>
      <c r="B69" s="247">
        <f>SUM(B70:B73)</f>
        <v>15013</v>
      </c>
      <c r="C69" s="249" t="s">
        <v>180</v>
      </c>
      <c r="D69" s="248">
        <v>0</v>
      </c>
    </row>
    <row r="70" ht="30" customHeight="1" spans="1:4">
      <c r="A70" s="249" t="s">
        <v>181</v>
      </c>
      <c r="B70" s="247">
        <v>7190</v>
      </c>
      <c r="C70" s="249" t="s">
        <v>182</v>
      </c>
      <c r="D70" s="248">
        <v>0</v>
      </c>
    </row>
    <row r="71" ht="30" customHeight="1" spans="1:4">
      <c r="A71" s="249" t="s">
        <v>183</v>
      </c>
      <c r="B71" s="247">
        <v>4100</v>
      </c>
      <c r="C71" s="249" t="s">
        <v>184</v>
      </c>
      <c r="D71" s="248">
        <v>0</v>
      </c>
    </row>
    <row r="72" ht="30" customHeight="1" spans="1:4">
      <c r="A72" s="249" t="s">
        <v>185</v>
      </c>
      <c r="B72" s="247">
        <v>3723</v>
      </c>
      <c r="C72" s="249" t="s">
        <v>186</v>
      </c>
      <c r="D72" s="248">
        <v>0</v>
      </c>
    </row>
    <row r="73" ht="30" customHeight="1" spans="1:4">
      <c r="A73" s="249" t="s">
        <v>187</v>
      </c>
      <c r="B73" s="247"/>
      <c r="C73" s="249"/>
      <c r="D73" s="248"/>
    </row>
    <row r="74" ht="30" customHeight="1" spans="1:4">
      <c r="A74" s="246" t="s">
        <v>188</v>
      </c>
      <c r="B74" s="247">
        <v>0</v>
      </c>
      <c r="C74" s="246" t="s">
        <v>189</v>
      </c>
      <c r="D74" s="248">
        <v>0</v>
      </c>
    </row>
    <row r="75" ht="30" customHeight="1" spans="1:4">
      <c r="A75" s="246" t="s">
        <v>190</v>
      </c>
      <c r="B75" s="247">
        <v>0</v>
      </c>
      <c r="C75" s="246" t="s">
        <v>191</v>
      </c>
      <c r="D75" s="248">
        <v>0</v>
      </c>
    </row>
    <row r="76" ht="30" customHeight="1" spans="1:4">
      <c r="A76" s="246" t="s">
        <v>192</v>
      </c>
      <c r="B76" s="247">
        <v>0</v>
      </c>
      <c r="C76" s="246" t="s">
        <v>193</v>
      </c>
      <c r="D76" s="248">
        <v>0</v>
      </c>
    </row>
    <row r="77" ht="30" customHeight="1" spans="1:4">
      <c r="A77" s="246" t="s">
        <v>194</v>
      </c>
      <c r="B77" s="247"/>
      <c r="C77" s="246" t="s">
        <v>195</v>
      </c>
      <c r="D77" s="248">
        <v>2176</v>
      </c>
    </row>
    <row r="78" ht="30" customHeight="1" spans="1:4">
      <c r="A78" s="246" t="s">
        <v>196</v>
      </c>
      <c r="B78" s="247">
        <f>SUM(B79:B81)</f>
        <v>0</v>
      </c>
      <c r="C78" s="246" t="s">
        <v>197</v>
      </c>
      <c r="D78" s="248">
        <f>SUM(D79:D81)</f>
        <v>0</v>
      </c>
    </row>
    <row r="79" ht="30" customHeight="1" spans="1:4">
      <c r="A79" s="249" t="s">
        <v>198</v>
      </c>
      <c r="B79" s="247">
        <v>0</v>
      </c>
      <c r="C79" s="249" t="s">
        <v>199</v>
      </c>
      <c r="D79" s="248">
        <v>0</v>
      </c>
    </row>
    <row r="80" ht="30" customHeight="1" spans="1:4">
      <c r="A80" s="249" t="s">
        <v>200</v>
      </c>
      <c r="B80" s="247">
        <v>0</v>
      </c>
      <c r="C80" s="249" t="s">
        <v>201</v>
      </c>
      <c r="D80" s="248">
        <v>0</v>
      </c>
    </row>
    <row r="81" ht="30" customHeight="1" spans="1:4">
      <c r="A81" s="249" t="s">
        <v>202</v>
      </c>
      <c r="B81" s="247">
        <v>0</v>
      </c>
      <c r="C81" s="249" t="s">
        <v>203</v>
      </c>
      <c r="D81" s="248">
        <v>0</v>
      </c>
    </row>
    <row r="82" ht="30" customHeight="1" spans="1:4">
      <c r="A82" s="246" t="s">
        <v>204</v>
      </c>
      <c r="B82" s="247">
        <v>0</v>
      </c>
      <c r="C82" s="246" t="s">
        <v>205</v>
      </c>
      <c r="D82" s="248">
        <v>0</v>
      </c>
    </row>
    <row r="83" ht="30" customHeight="1" spans="1:4">
      <c r="A83" s="246" t="s">
        <v>206</v>
      </c>
      <c r="B83" s="247">
        <v>0</v>
      </c>
      <c r="C83" s="246" t="s">
        <v>207</v>
      </c>
      <c r="D83" s="248">
        <v>0</v>
      </c>
    </row>
    <row r="84" ht="30" customHeight="1" spans="1:4">
      <c r="A84" s="249"/>
      <c r="B84" s="247"/>
      <c r="C84" s="246" t="s">
        <v>208</v>
      </c>
      <c r="D84" s="248">
        <v>0</v>
      </c>
    </row>
    <row r="85" ht="30" customHeight="1" spans="1:4">
      <c r="A85" s="249"/>
      <c r="B85" s="247"/>
      <c r="C85" s="246" t="s">
        <v>209</v>
      </c>
      <c r="D85" s="248">
        <v>71694</v>
      </c>
    </row>
    <row r="86" ht="30" customHeight="1" spans="1:4">
      <c r="A86" s="249"/>
      <c r="B86" s="247"/>
      <c r="C86" s="246" t="s">
        <v>210</v>
      </c>
      <c r="D86" s="248">
        <v>71694</v>
      </c>
    </row>
    <row r="87" ht="30" customHeight="1" spans="1:4">
      <c r="A87" s="249"/>
      <c r="B87" s="247"/>
      <c r="C87" s="246" t="s">
        <v>211</v>
      </c>
      <c r="D87" s="248"/>
    </row>
    <row r="88" ht="30" customHeight="1" spans="1:4">
      <c r="A88" s="244" t="s">
        <v>212</v>
      </c>
      <c r="B88" s="247">
        <f>SUM(B4:B5,B51,B54:B56,B61,B68,B74:B78,B82:B83)</f>
        <v>381394</v>
      </c>
      <c r="C88" s="244" t="s">
        <v>213</v>
      </c>
      <c r="D88" s="248">
        <f>SUM(D4:D5,D51,D56,D61,D68,D74:D78,D82:D85)</f>
        <v>381394</v>
      </c>
    </row>
  </sheetData>
  <mergeCells count="2">
    <mergeCell ref="A1:D1"/>
    <mergeCell ref="A2:D2"/>
  </mergeCells>
  <pageMargins left="0.590277777777778" right="0.590277777777778" top="0.590277777777778" bottom="0.590277777777778" header="0" footer="0.354166666666667"/>
  <pageSetup paperSize="9" firstPageNumber="20" orientation="landscape" useFirstPageNumber="1" horizontalDpi="600"/>
  <headerFooter alignWithMargins="0">
    <oddFooter>&amp;C&amp;14-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4"/>
  <sheetViews>
    <sheetView topLeftCell="A7" workbookViewId="0">
      <selection activeCell="E12" sqref="E12"/>
    </sheetView>
  </sheetViews>
  <sheetFormatPr defaultColWidth="9" defaultRowHeight="14.25" outlineLevelCol="3"/>
  <cols>
    <col min="1" max="1" width="34.1833333333333" style="24" customWidth="1"/>
    <col min="2" max="2" width="17.25" style="197" customWidth="1"/>
    <col min="3" max="3" width="16.625" style="197" customWidth="1"/>
    <col min="4" max="4" width="16.45" style="225" customWidth="1"/>
    <col min="5" max="5" width="9" style="24"/>
    <col min="6" max="6" width="9" style="215"/>
    <col min="7" max="16382" width="9" style="24"/>
  </cols>
  <sheetData>
    <row r="1" ht="37.5" customHeight="1" spans="1:4">
      <c r="A1" s="198" t="s">
        <v>214</v>
      </c>
      <c r="B1" s="226"/>
      <c r="C1" s="226"/>
      <c r="D1" s="227"/>
    </row>
    <row r="2" ht="24" customHeight="1" spans="1:4">
      <c r="A2" s="216"/>
      <c r="B2" s="228"/>
      <c r="C2" s="229" t="s">
        <v>215</v>
      </c>
      <c r="D2" s="229"/>
    </row>
    <row r="3" ht="54" customHeight="1" spans="1:4">
      <c r="A3" s="189" t="s">
        <v>2</v>
      </c>
      <c r="B3" s="203" t="s">
        <v>3</v>
      </c>
      <c r="C3" s="220" t="s">
        <v>4</v>
      </c>
      <c r="D3" s="156" t="s">
        <v>5</v>
      </c>
    </row>
    <row r="4" ht="54" customHeight="1" spans="1:4">
      <c r="A4" s="155" t="s">
        <v>216</v>
      </c>
      <c r="B4" s="220">
        <f>SUM(B5:B14)</f>
        <v>17910</v>
      </c>
      <c r="C4" s="220">
        <f>SUM(C5:C14)</f>
        <v>13045</v>
      </c>
      <c r="D4" s="221">
        <f>(B4-C4)/C4*100</f>
        <v>37.2939823687236</v>
      </c>
    </row>
    <row r="5" ht="54" customHeight="1" spans="1:4">
      <c r="A5" s="230" t="s">
        <v>217</v>
      </c>
      <c r="B5" s="164"/>
      <c r="C5" s="231"/>
      <c r="D5" s="224"/>
    </row>
    <row r="6" ht="54" customHeight="1" spans="1:4">
      <c r="A6" s="230" t="s">
        <v>218</v>
      </c>
      <c r="B6" s="164"/>
      <c r="C6" s="231"/>
      <c r="D6" s="224"/>
    </row>
    <row r="7" ht="54" customHeight="1" spans="1:4">
      <c r="A7" s="230" t="s">
        <v>219</v>
      </c>
      <c r="B7" s="164"/>
      <c r="C7" s="231"/>
      <c r="D7" s="224"/>
    </row>
    <row r="8" ht="54" customHeight="1" spans="1:4">
      <c r="A8" s="230" t="s">
        <v>220</v>
      </c>
      <c r="B8" s="164"/>
      <c r="C8" s="232"/>
      <c r="D8" s="224"/>
    </row>
    <row r="9" ht="54" customHeight="1" spans="1:4">
      <c r="A9" s="230" t="s">
        <v>221</v>
      </c>
      <c r="B9" s="164"/>
      <c r="C9" s="164">
        <v>183</v>
      </c>
      <c r="D9" s="224"/>
    </row>
    <row r="10" ht="54" customHeight="1" spans="1:4">
      <c r="A10" s="230" t="s">
        <v>222</v>
      </c>
      <c r="B10" s="164">
        <v>15497</v>
      </c>
      <c r="C10" s="164">
        <v>10736</v>
      </c>
      <c r="D10" s="224">
        <f t="shared" ref="D10:D12" si="0">(B10-C10)/C10*100</f>
        <v>44.3461251862891</v>
      </c>
    </row>
    <row r="11" ht="54" customHeight="1" spans="1:4">
      <c r="A11" s="230" t="s">
        <v>223</v>
      </c>
      <c r="B11" s="164">
        <v>70</v>
      </c>
      <c r="C11" s="164">
        <v>735</v>
      </c>
      <c r="D11" s="224">
        <f t="shared" si="0"/>
        <v>-90.4761904761905</v>
      </c>
    </row>
    <row r="12" ht="54" customHeight="1" spans="1:4">
      <c r="A12" s="233" t="s">
        <v>224</v>
      </c>
      <c r="B12" s="164">
        <v>351</v>
      </c>
      <c r="C12" s="164">
        <v>261</v>
      </c>
      <c r="D12" s="224">
        <f t="shared" si="0"/>
        <v>34.4827586206897</v>
      </c>
    </row>
    <row r="13" ht="54" customHeight="1" spans="1:4">
      <c r="A13" s="230" t="s">
        <v>225</v>
      </c>
      <c r="B13" s="164"/>
      <c r="C13" s="164"/>
      <c r="D13" s="224"/>
    </row>
    <row r="14" ht="54" customHeight="1" spans="1:4">
      <c r="A14" s="230" t="s">
        <v>226</v>
      </c>
      <c r="B14" s="164">
        <v>1992</v>
      </c>
      <c r="C14" s="164">
        <v>1130</v>
      </c>
      <c r="D14" s="224">
        <f>(B14-C14)/C14*100</f>
        <v>76.283185840708</v>
      </c>
    </row>
  </sheetData>
  <mergeCells count="2">
    <mergeCell ref="A1:D1"/>
    <mergeCell ref="C2:D2"/>
  </mergeCells>
  <pageMargins left="0.590277777777778" right="0.590277777777778" top="0.708333333333333" bottom="0.708333333333333" header="0.298611111111111" footer="0.472222222222222"/>
  <pageSetup paperSize="9" firstPageNumber="26" orientation="portrait" useFirstPageNumber="1" horizontalDpi="600"/>
  <headerFooter>
    <oddFooter>&amp;C&amp;14-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26"/>
  <sheetViews>
    <sheetView topLeftCell="A4" workbookViewId="0">
      <selection activeCell="G12" sqref="G12"/>
    </sheetView>
  </sheetViews>
  <sheetFormatPr defaultColWidth="9" defaultRowHeight="14.25" outlineLevelCol="5"/>
  <cols>
    <col min="1" max="1" width="43.5" style="24" customWidth="1"/>
    <col min="2" max="2" width="14.15" style="197" customWidth="1"/>
    <col min="3" max="3" width="16.2" style="197" customWidth="1"/>
    <col min="4" max="4" width="10.3583333333333" style="214" customWidth="1"/>
    <col min="5" max="5" width="9" style="24"/>
    <col min="6" max="6" width="9" style="215"/>
    <col min="7" max="7" width="12.625" style="24"/>
    <col min="8" max="16382" width="9" style="24"/>
  </cols>
  <sheetData>
    <row r="1" ht="31.5" customHeight="1" spans="1:4">
      <c r="A1" s="198" t="s">
        <v>227</v>
      </c>
      <c r="B1" s="199"/>
      <c r="C1" s="199"/>
      <c r="D1" s="198"/>
    </row>
    <row r="2" ht="10" customHeight="1" spans="1:4">
      <c r="A2" s="216"/>
      <c r="B2" s="217"/>
      <c r="C2" s="218"/>
      <c r="D2" s="219"/>
    </row>
    <row r="3" s="22" customFormat="1" ht="28" customHeight="1" spans="1:6">
      <c r="A3" s="189" t="s">
        <v>2</v>
      </c>
      <c r="B3" s="203" t="s">
        <v>3</v>
      </c>
      <c r="C3" s="220" t="s">
        <v>4</v>
      </c>
      <c r="D3" s="221" t="s">
        <v>5</v>
      </c>
      <c r="F3" s="222"/>
    </row>
    <row r="4" s="22" customFormat="1" ht="28" customHeight="1" spans="1:6">
      <c r="A4" s="192" t="s">
        <v>228</v>
      </c>
      <c r="B4" s="220">
        <f>SUM(B5:B26)</f>
        <v>47508</v>
      </c>
      <c r="C4" s="220">
        <f>SUM(C5:C26)</f>
        <v>58776</v>
      </c>
      <c r="D4" s="221">
        <f>(B4-C4)/C4*100</f>
        <v>-19.1710902409147</v>
      </c>
      <c r="F4" s="222"/>
    </row>
    <row r="5" s="22" customFormat="1" ht="28" customHeight="1" spans="1:6">
      <c r="A5" s="223" t="s">
        <v>229</v>
      </c>
      <c r="B5" s="205"/>
      <c r="C5" s="205"/>
      <c r="D5" s="205"/>
      <c r="F5" s="222"/>
    </row>
    <row r="6" s="22" customFormat="1" ht="28" customHeight="1" spans="1:6">
      <c r="A6" s="223" t="s">
        <v>230</v>
      </c>
      <c r="B6" s="205">
        <v>681</v>
      </c>
      <c r="C6" s="205">
        <v>360</v>
      </c>
      <c r="D6" s="224">
        <f>(B6-C6)/C6*100</f>
        <v>89.1666666666667</v>
      </c>
      <c r="F6" s="222"/>
    </row>
    <row r="7" s="22" customFormat="1" ht="28" customHeight="1" spans="1:6">
      <c r="A7" s="223" t="s">
        <v>231</v>
      </c>
      <c r="B7" s="205"/>
      <c r="C7" s="205"/>
      <c r="D7" s="224"/>
      <c r="F7" s="222"/>
    </row>
    <row r="8" s="22" customFormat="1" ht="28" customHeight="1" spans="1:6">
      <c r="A8" s="223" t="s">
        <v>232</v>
      </c>
      <c r="B8" s="205"/>
      <c r="C8" s="205"/>
      <c r="D8" s="224"/>
      <c r="F8" s="222"/>
    </row>
    <row r="9" s="22" customFormat="1" ht="28" customHeight="1" spans="1:6">
      <c r="A9" s="223" t="s">
        <v>233</v>
      </c>
      <c r="B9" s="205">
        <v>13216</v>
      </c>
      <c r="C9" s="205">
        <v>83</v>
      </c>
      <c r="D9" s="224"/>
      <c r="F9" s="222"/>
    </row>
    <row r="10" s="22" customFormat="1" ht="28" customHeight="1" spans="1:6">
      <c r="A10" s="223" t="s">
        <v>234</v>
      </c>
      <c r="B10" s="205"/>
      <c r="C10" s="205"/>
      <c r="D10" s="224"/>
      <c r="F10" s="222"/>
    </row>
    <row r="11" s="22" customFormat="1" ht="28" customHeight="1" spans="1:6">
      <c r="A11" s="223" t="s">
        <v>235</v>
      </c>
      <c r="B11" s="205"/>
      <c r="C11" s="205"/>
      <c r="D11" s="224"/>
      <c r="F11" s="222"/>
    </row>
    <row r="12" s="22" customFormat="1" ht="28" customHeight="1" spans="1:6">
      <c r="A12" s="223" t="s">
        <v>236</v>
      </c>
      <c r="B12" s="205"/>
      <c r="C12" s="205"/>
      <c r="D12" s="224"/>
      <c r="F12" s="222"/>
    </row>
    <row r="13" s="22" customFormat="1" ht="28" customHeight="1" spans="1:6">
      <c r="A13" s="223" t="s">
        <v>237</v>
      </c>
      <c r="B13" s="205"/>
      <c r="C13" s="205"/>
      <c r="D13" s="224"/>
      <c r="F13" s="222"/>
    </row>
    <row r="14" s="22" customFormat="1" ht="28" customHeight="1" spans="1:6">
      <c r="A14" s="223" t="s">
        <v>238</v>
      </c>
      <c r="B14" s="205">
        <v>33</v>
      </c>
      <c r="C14" s="205">
        <v>803</v>
      </c>
      <c r="D14" s="224">
        <f>(B14-C14)/C14*100</f>
        <v>-95.8904109589041</v>
      </c>
      <c r="F14" s="222"/>
    </row>
    <row r="15" s="22" customFormat="1" ht="28" customHeight="1" spans="1:6">
      <c r="A15" s="223" t="s">
        <v>239</v>
      </c>
      <c r="B15" s="205">
        <v>200</v>
      </c>
      <c r="C15" s="205">
        <v>292</v>
      </c>
      <c r="D15" s="224">
        <f>(B15-C15)/C15*100</f>
        <v>-31.5068493150685</v>
      </c>
      <c r="F15" s="222"/>
    </row>
    <row r="16" s="22" customFormat="1" ht="28" customHeight="1" spans="1:6">
      <c r="A16" s="223" t="s">
        <v>240</v>
      </c>
      <c r="B16" s="205"/>
      <c r="C16" s="205"/>
      <c r="D16" s="224"/>
      <c r="F16" s="222"/>
    </row>
    <row r="17" s="22" customFormat="1" ht="28" customHeight="1" spans="1:6">
      <c r="A17" s="223" t="s">
        <v>241</v>
      </c>
      <c r="B17" s="205"/>
      <c r="C17" s="205"/>
      <c r="D17" s="224"/>
      <c r="F17" s="222"/>
    </row>
    <row r="18" s="22" customFormat="1" ht="28" customHeight="1" spans="1:6">
      <c r="A18" s="223" t="s">
        <v>242</v>
      </c>
      <c r="B18" s="205"/>
      <c r="C18" s="205"/>
      <c r="D18" s="224"/>
      <c r="F18" s="222"/>
    </row>
    <row r="19" s="22" customFormat="1" ht="28" customHeight="1" spans="1:6">
      <c r="A19" s="223" t="s">
        <v>243</v>
      </c>
      <c r="B19" s="205"/>
      <c r="C19" s="205"/>
      <c r="D19" s="224"/>
      <c r="F19" s="222"/>
    </row>
    <row r="20" s="22" customFormat="1" ht="28" customHeight="1" spans="1:6">
      <c r="A20" s="223" t="s">
        <v>244</v>
      </c>
      <c r="B20" s="205"/>
      <c r="C20" s="205"/>
      <c r="D20" s="224"/>
      <c r="F20" s="222"/>
    </row>
    <row r="21" s="22" customFormat="1" ht="28" customHeight="1" spans="1:6">
      <c r="A21" s="223" t="s">
        <v>245</v>
      </c>
      <c r="B21" s="205"/>
      <c r="C21" s="205"/>
      <c r="D21" s="224"/>
      <c r="F21" s="222"/>
    </row>
    <row r="22" s="22" customFormat="1" ht="28" customHeight="1" spans="1:6">
      <c r="A22" s="223" t="s">
        <v>246</v>
      </c>
      <c r="B22" s="205">
        <v>510</v>
      </c>
      <c r="C22" s="205">
        <v>501</v>
      </c>
      <c r="D22" s="224"/>
      <c r="F22" s="222"/>
    </row>
    <row r="23" s="22" customFormat="1" ht="28" customHeight="1" spans="1:6">
      <c r="A23" s="223" t="s">
        <v>247</v>
      </c>
      <c r="B23" s="205">
        <v>23689</v>
      </c>
      <c r="C23" s="205">
        <v>48734</v>
      </c>
      <c r="D23" s="224">
        <f>(B23-C23)/C23*100</f>
        <v>-51.3912258382238</v>
      </c>
      <c r="F23" s="222"/>
    </row>
    <row r="24" s="22" customFormat="1" ht="28" customHeight="1" spans="1:6">
      <c r="A24" s="223" t="s">
        <v>248</v>
      </c>
      <c r="B24" s="205"/>
      <c r="C24" s="205"/>
      <c r="D24" s="224"/>
      <c r="F24" s="222"/>
    </row>
    <row r="25" s="22" customFormat="1" ht="28" customHeight="1" spans="1:6">
      <c r="A25" s="223" t="s">
        <v>249</v>
      </c>
      <c r="B25" s="205">
        <v>9124</v>
      </c>
      <c r="C25" s="205">
        <v>7945</v>
      </c>
      <c r="D25" s="224">
        <f>(B25-C25)/C25*100</f>
        <v>14.8395217117684</v>
      </c>
      <c r="F25" s="222"/>
    </row>
    <row r="26" s="22" customFormat="1" ht="28" customHeight="1" spans="1:6">
      <c r="A26" s="223" t="s">
        <v>250</v>
      </c>
      <c r="B26" s="205">
        <v>55</v>
      </c>
      <c r="C26" s="205">
        <v>58</v>
      </c>
      <c r="D26" s="224">
        <f>(B26-C26)/C26*100</f>
        <v>-5.17241379310345</v>
      </c>
      <c r="F26" s="222"/>
    </row>
  </sheetData>
  <mergeCells count="2">
    <mergeCell ref="A1:D1"/>
    <mergeCell ref="C2:D2"/>
  </mergeCells>
  <pageMargins left="0.590277777777778" right="0.590277777777778" top="0.708333333333333" bottom="0.708333333333333" header="0.298611111111111" footer="0.472222222222222"/>
  <pageSetup paperSize="9" firstPageNumber="27" orientation="portrait" useFirstPageNumber="1" horizontalDpi="600"/>
  <headerFooter>
    <oddFooter>&amp;C&amp;14-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7"/>
  <sheetViews>
    <sheetView topLeftCell="A10" workbookViewId="0">
      <selection activeCell="G7" sqref="G7"/>
    </sheetView>
  </sheetViews>
  <sheetFormatPr defaultColWidth="9" defaultRowHeight="13.5" outlineLevelCol="3"/>
  <cols>
    <col min="1" max="1" width="34.475" style="24" customWidth="1"/>
    <col min="2" max="2" width="10.2666666666667" style="197" customWidth="1"/>
    <col min="3" max="3" width="30.525" style="108" customWidth="1"/>
    <col min="4" max="4" width="9.6" style="197" customWidth="1"/>
    <col min="5" max="16384" width="9" style="24"/>
  </cols>
  <sheetData>
    <row r="1" ht="37.5" customHeight="1" spans="1:4">
      <c r="A1" s="198" t="s">
        <v>251</v>
      </c>
      <c r="B1" s="199"/>
      <c r="C1" s="199"/>
      <c r="D1" s="199"/>
    </row>
    <row r="2" ht="22.5" customHeight="1" spans="1:4">
      <c r="A2" s="200" t="s">
        <v>1</v>
      </c>
      <c r="B2" s="201"/>
      <c r="C2" s="201"/>
      <c r="D2" s="201"/>
    </row>
    <row r="3" ht="35.25" customHeight="1" spans="1:4">
      <c r="A3" s="189" t="s">
        <v>252</v>
      </c>
      <c r="B3" s="202" t="s">
        <v>253</v>
      </c>
      <c r="C3" s="203" t="s">
        <v>252</v>
      </c>
      <c r="D3" s="202" t="s">
        <v>253</v>
      </c>
    </row>
    <row r="4" ht="48" customHeight="1" spans="1:4">
      <c r="A4" s="204" t="s">
        <v>254</v>
      </c>
      <c r="B4" s="205">
        <v>17910</v>
      </c>
      <c r="C4" s="206" t="s">
        <v>255</v>
      </c>
      <c r="D4" s="205">
        <v>47508</v>
      </c>
    </row>
    <row r="5" ht="48" customHeight="1" spans="1:4">
      <c r="A5" s="204" t="s">
        <v>256</v>
      </c>
      <c r="B5" s="207">
        <v>1653</v>
      </c>
      <c r="C5" s="206" t="s">
        <v>257</v>
      </c>
      <c r="D5" s="207"/>
    </row>
    <row r="6" ht="48" customHeight="1" spans="1:4">
      <c r="A6" s="204" t="s">
        <v>258</v>
      </c>
      <c r="B6" s="207"/>
      <c r="C6" s="206" t="s">
        <v>259</v>
      </c>
      <c r="D6" s="207"/>
    </row>
    <row r="7" ht="48" customHeight="1" spans="1:4">
      <c r="A7" s="204" t="s">
        <v>260</v>
      </c>
      <c r="B7" s="207"/>
      <c r="C7" s="206" t="s">
        <v>261</v>
      </c>
      <c r="D7" s="207">
        <v>82</v>
      </c>
    </row>
    <row r="8" ht="48" customHeight="1" spans="1:4">
      <c r="A8" s="204" t="s">
        <v>262</v>
      </c>
      <c r="B8" s="207"/>
      <c r="C8" s="206" t="s">
        <v>263</v>
      </c>
      <c r="D8" s="207"/>
    </row>
    <row r="9" ht="48" customHeight="1" spans="1:4">
      <c r="A9" s="204" t="s">
        <v>264</v>
      </c>
      <c r="B9" s="207">
        <v>44000</v>
      </c>
      <c r="C9" s="206" t="s">
        <v>265</v>
      </c>
      <c r="D9" s="205"/>
    </row>
    <row r="10" ht="48" customHeight="1" spans="1:4">
      <c r="A10" s="204" t="s">
        <v>266</v>
      </c>
      <c r="B10" s="207">
        <v>7200</v>
      </c>
      <c r="C10" s="206" t="s">
        <v>267</v>
      </c>
      <c r="D10" s="205">
        <v>7200</v>
      </c>
    </row>
    <row r="11" ht="48" customHeight="1" spans="1:4">
      <c r="A11" s="204" t="s">
        <v>268</v>
      </c>
      <c r="B11" s="207">
        <v>960</v>
      </c>
      <c r="C11" s="206" t="s">
        <v>269</v>
      </c>
      <c r="D11" s="208"/>
    </row>
    <row r="12" ht="48" customHeight="1" spans="1:4">
      <c r="A12" s="204" t="s">
        <v>270</v>
      </c>
      <c r="B12" s="207"/>
      <c r="C12" s="206" t="s">
        <v>271</v>
      </c>
      <c r="D12" s="205">
        <v>16933</v>
      </c>
    </row>
    <row r="13" ht="48" customHeight="1" spans="1:4">
      <c r="A13" s="204" t="s">
        <v>272</v>
      </c>
      <c r="B13" s="209"/>
      <c r="C13" s="206"/>
      <c r="D13" s="207"/>
    </row>
    <row r="14" ht="48" customHeight="1" spans="1:4">
      <c r="A14" s="204" t="s">
        <v>273</v>
      </c>
      <c r="B14" s="205"/>
      <c r="C14" s="206"/>
      <c r="D14" s="207"/>
    </row>
    <row r="15" ht="48" customHeight="1" spans="1:4">
      <c r="A15" s="204" t="s">
        <v>274</v>
      </c>
      <c r="B15" s="209"/>
      <c r="C15" s="206"/>
      <c r="D15" s="209"/>
    </row>
    <row r="16" ht="48" customHeight="1" spans="1:4">
      <c r="A16" s="210" t="s">
        <v>275</v>
      </c>
      <c r="B16" s="211">
        <f>SUM(B4:B15)</f>
        <v>71723</v>
      </c>
      <c r="C16" s="212" t="s">
        <v>276</v>
      </c>
      <c r="D16" s="211">
        <f>SUM(D4:D15)</f>
        <v>71723</v>
      </c>
    </row>
    <row r="17" ht="14.25" spans="1:1">
      <c r="A17" s="213"/>
    </row>
  </sheetData>
  <mergeCells count="2">
    <mergeCell ref="A1:D1"/>
    <mergeCell ref="A2:D2"/>
  </mergeCells>
  <pageMargins left="0.590277777777778" right="0.590277777777778" top="0.708333333333333" bottom="0.708333333333333" header="0.298611111111111" footer="0.472222222222222"/>
  <pageSetup paperSize="9" firstPageNumber="28" orientation="portrait" useFirstPageNumber="1" horizontalDpi="600"/>
  <headerFooter>
    <oddFooter>&amp;C&amp;14-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D9"/>
  <sheetViews>
    <sheetView workbookViewId="0">
      <selection activeCell="G7" sqref="G7"/>
    </sheetView>
  </sheetViews>
  <sheetFormatPr defaultColWidth="9" defaultRowHeight="14.25" outlineLevelCol="3"/>
  <cols>
    <col min="1" max="1" width="33.875" style="22" customWidth="1"/>
    <col min="2" max="2" width="17.875" style="23" customWidth="1"/>
    <col min="3" max="3" width="16.75" style="187" customWidth="1"/>
    <col min="4" max="4" width="16" style="23" customWidth="1"/>
    <col min="5" max="16382" width="9" style="24"/>
  </cols>
  <sheetData>
    <row r="1" ht="52" customHeight="1" spans="1:4">
      <c r="A1" s="25" t="s">
        <v>277</v>
      </c>
      <c r="B1" s="25"/>
      <c r="C1" s="25"/>
      <c r="D1" s="25"/>
    </row>
    <row r="2" ht="39" customHeight="1" spans="1:4">
      <c r="A2" s="23"/>
      <c r="C2" s="188" t="s">
        <v>215</v>
      </c>
      <c r="D2" s="188"/>
    </row>
    <row r="3" ht="84" customHeight="1" spans="1:4">
      <c r="A3" s="189" t="s">
        <v>278</v>
      </c>
      <c r="B3" s="190" t="s">
        <v>3</v>
      </c>
      <c r="C3" s="191" t="s">
        <v>4</v>
      </c>
      <c r="D3" s="189" t="s">
        <v>5</v>
      </c>
    </row>
    <row r="4" ht="84" customHeight="1" spans="1:4">
      <c r="A4" s="192" t="s">
        <v>279</v>
      </c>
      <c r="B4" s="156">
        <f>SUM(B5:B6)</f>
        <v>17740</v>
      </c>
      <c r="C4" s="156">
        <f>SUM(C5:C6)</f>
        <v>21630</v>
      </c>
      <c r="D4" s="193">
        <f t="shared" ref="D4:D9" si="0">(B4-C4)/C4*100</f>
        <v>-17.9842810910772</v>
      </c>
    </row>
    <row r="5" ht="84" customHeight="1" spans="1:4">
      <c r="A5" s="194" t="s">
        <v>280</v>
      </c>
      <c r="B5" s="195">
        <v>7482</v>
      </c>
      <c r="C5" s="195">
        <v>8040</v>
      </c>
      <c r="D5" s="196">
        <f t="shared" si="0"/>
        <v>-6.94029850746269</v>
      </c>
    </row>
    <row r="6" ht="84" customHeight="1" spans="1:4">
      <c r="A6" s="194" t="s">
        <v>281</v>
      </c>
      <c r="B6" s="195">
        <v>10258</v>
      </c>
      <c r="C6" s="195">
        <v>13590</v>
      </c>
      <c r="D6" s="196">
        <f t="shared" si="0"/>
        <v>-24.5180279617366</v>
      </c>
    </row>
    <row r="7" ht="84" customHeight="1" spans="1:4">
      <c r="A7" s="192" t="s">
        <v>282</v>
      </c>
      <c r="B7" s="156">
        <f>SUM(B8:B9)</f>
        <v>24009</v>
      </c>
      <c r="C7" s="156">
        <f>SUM(C8:C9)</f>
        <v>22957</v>
      </c>
      <c r="D7" s="193">
        <f t="shared" si="0"/>
        <v>4.5824802892364</v>
      </c>
    </row>
    <row r="8" ht="84" customHeight="1" spans="1:4">
      <c r="A8" s="194" t="s">
        <v>280</v>
      </c>
      <c r="B8" s="195">
        <v>8521</v>
      </c>
      <c r="C8" s="195">
        <v>9082</v>
      </c>
      <c r="D8" s="196">
        <f t="shared" si="0"/>
        <v>-6.17705351244219</v>
      </c>
    </row>
    <row r="9" ht="84" customHeight="1" spans="1:4">
      <c r="A9" s="194" t="s">
        <v>281</v>
      </c>
      <c r="B9" s="195">
        <v>15488</v>
      </c>
      <c r="C9" s="195">
        <v>13875</v>
      </c>
      <c r="D9" s="196">
        <f t="shared" si="0"/>
        <v>11.6252252252252</v>
      </c>
    </row>
  </sheetData>
  <mergeCells count="2">
    <mergeCell ref="A1:D1"/>
    <mergeCell ref="C2:D2"/>
  </mergeCells>
  <pageMargins left="0.590277777777778" right="0.590277777777778" top="0.708333333333333" bottom="0.708333333333333" header="0.298611111111111" footer="0.472222222222222"/>
  <pageSetup paperSize="9" firstPageNumber="29" orientation="portrait" useFirstPageNumber="1" horizontalDpi="600"/>
  <headerFooter>
    <oddFooter>&amp;C&amp;14-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F7" sqref="F7"/>
    </sheetView>
  </sheetViews>
  <sheetFormatPr defaultColWidth="9.775" defaultRowHeight="13.5" outlineLevelRow="6" outlineLevelCol="6"/>
  <cols>
    <col min="1" max="1" width="18.9" style="167" customWidth="1"/>
    <col min="2" max="2" width="20.8083333333333" style="167" customWidth="1"/>
    <col min="3" max="6" width="16.75" style="167" customWidth="1"/>
    <col min="7" max="7" width="18.625" style="167" customWidth="1"/>
    <col min="8" max="16" width="9.775" style="167" customWidth="1"/>
    <col min="17" max="16384" width="9.775" style="167"/>
  </cols>
  <sheetData>
    <row r="1" ht="38.4" customHeight="1" spans="1:7">
      <c r="A1" s="168" t="s">
        <v>283</v>
      </c>
      <c r="B1" s="168"/>
      <c r="C1" s="168"/>
      <c r="D1" s="168"/>
      <c r="E1" s="168"/>
      <c r="F1" s="168"/>
      <c r="G1" s="168"/>
    </row>
    <row r="2" ht="38.4" customHeight="1" spans="2:7">
      <c r="B2" s="169"/>
      <c r="C2" s="169"/>
      <c r="D2" s="169"/>
      <c r="E2" s="169"/>
      <c r="F2" s="169"/>
      <c r="G2" s="170" t="s">
        <v>1</v>
      </c>
    </row>
    <row r="3" ht="75" customHeight="1" spans="1:7">
      <c r="A3" s="171" t="s">
        <v>284</v>
      </c>
      <c r="B3" s="172"/>
      <c r="C3" s="173" t="s">
        <v>285</v>
      </c>
      <c r="D3" s="173" t="s">
        <v>286</v>
      </c>
      <c r="E3" s="173" t="s">
        <v>287</v>
      </c>
      <c r="F3" s="173" t="s">
        <v>288</v>
      </c>
      <c r="G3" s="173" t="s">
        <v>289</v>
      </c>
    </row>
    <row r="4" ht="75" customHeight="1" spans="1:7">
      <c r="A4" s="174" t="s">
        <v>290</v>
      </c>
      <c r="B4" s="175" t="s">
        <v>291</v>
      </c>
      <c r="C4" s="176">
        <f>C5+C6</f>
        <v>327715.25</v>
      </c>
      <c r="D4" s="176">
        <f>D5+D6</f>
        <v>66213</v>
      </c>
      <c r="E4" s="176">
        <f>E5+E6</f>
        <v>16164</v>
      </c>
      <c r="F4" s="176">
        <f>F5+F6</f>
        <v>377764.25</v>
      </c>
      <c r="G4" s="177"/>
    </row>
    <row r="5" ht="75" customHeight="1" spans="1:7">
      <c r="A5" s="178"/>
      <c r="B5" s="179" t="s">
        <v>292</v>
      </c>
      <c r="C5" s="180">
        <v>85467.2</v>
      </c>
      <c r="D5" s="180">
        <v>15013</v>
      </c>
      <c r="E5" s="180">
        <v>4164</v>
      </c>
      <c r="F5" s="180">
        <v>96316.2</v>
      </c>
      <c r="G5" s="181"/>
    </row>
    <row r="6" ht="75" customHeight="1" spans="1:7">
      <c r="A6" s="182"/>
      <c r="B6" s="179" t="s">
        <v>293</v>
      </c>
      <c r="C6" s="180">
        <v>242248.05</v>
      </c>
      <c r="D6" s="180">
        <v>51200</v>
      </c>
      <c r="E6" s="180">
        <v>12000</v>
      </c>
      <c r="F6" s="180">
        <v>281448.05</v>
      </c>
      <c r="G6" s="181"/>
    </row>
    <row r="7" ht="75" customHeight="1" spans="1:7">
      <c r="A7" s="183" t="s">
        <v>294</v>
      </c>
      <c r="B7" s="183"/>
      <c r="C7" s="184">
        <v>135518</v>
      </c>
      <c r="D7" s="184">
        <v>0</v>
      </c>
      <c r="E7" s="184">
        <v>14002.8</v>
      </c>
      <c r="F7" s="185">
        <v>121515.15</v>
      </c>
      <c r="G7" s="186"/>
    </row>
  </sheetData>
  <mergeCells count="4">
    <mergeCell ref="A1:G1"/>
    <mergeCell ref="A3:B3"/>
    <mergeCell ref="A7:B7"/>
    <mergeCell ref="A4:A6"/>
  </mergeCells>
  <printOptions horizontalCentered="1"/>
  <pageMargins left="0.590277777777778" right="0.590277777777778" top="0.590277777777778" bottom="0.590277777777778" header="0" footer="0.393055555555556"/>
  <pageSetup paperSize="9" firstPageNumber="30" orientation="landscape" useFirstPageNumber="1" horizontalDpi="600"/>
  <headerFooter>
    <oddFooter>&amp;C&amp;14-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9"/>
  <sheetViews>
    <sheetView showGridLines="0" showZeros="0" view="pageBreakPreview" zoomScaleNormal="93" zoomScaleSheetLayoutView="100" workbookViewId="0">
      <pane ySplit="4" topLeftCell="A14" activePane="bottomLeft" state="frozen"/>
      <selection/>
      <selection pane="bottomLeft" activeCell="C20" sqref="C20:C26"/>
    </sheetView>
  </sheetViews>
  <sheetFormatPr defaultColWidth="9" defaultRowHeight="14.25" outlineLevelCol="3"/>
  <cols>
    <col min="1" max="1" width="34.1833333333333" style="54" customWidth="1"/>
    <col min="2" max="2" width="19.8083333333333" style="54" customWidth="1"/>
    <col min="3" max="3" width="18.725" style="54" customWidth="1"/>
    <col min="4" max="4" width="11.675" style="77" customWidth="1"/>
    <col min="5" max="16384" width="9" style="54"/>
  </cols>
  <sheetData>
    <row r="1" ht="16" customHeight="1" spans="1:1">
      <c r="A1" s="57"/>
    </row>
    <row r="2" s="57" customFormat="1" ht="24" customHeight="1" spans="1:4">
      <c r="A2" s="41" t="s">
        <v>295</v>
      </c>
      <c r="B2" s="41"/>
      <c r="C2" s="41"/>
      <c r="D2" s="41"/>
    </row>
    <row r="3" ht="14" customHeight="1" spans="1:4">
      <c r="A3" s="57"/>
      <c r="D3" s="42" t="s">
        <v>1</v>
      </c>
    </row>
    <row r="4" ht="26" customHeight="1" spans="1:4">
      <c r="A4" s="85" t="s">
        <v>296</v>
      </c>
      <c r="B4" s="84" t="s">
        <v>3</v>
      </c>
      <c r="C4" s="85" t="s">
        <v>297</v>
      </c>
      <c r="D4" s="84" t="s">
        <v>5</v>
      </c>
    </row>
    <row r="5" ht="26" customHeight="1" spans="1:4">
      <c r="A5" s="160" t="s">
        <v>6</v>
      </c>
      <c r="B5" s="161">
        <f>SUM(B6:B18)</f>
        <v>14688</v>
      </c>
      <c r="C5" s="161">
        <f>SUM(C6:C18)</f>
        <v>15814</v>
      </c>
      <c r="D5" s="162">
        <f>(C5-B5)/B5</f>
        <v>0.076661220043573</v>
      </c>
    </row>
    <row r="6" ht="26" customHeight="1" spans="1:4">
      <c r="A6" s="163" t="s">
        <v>7</v>
      </c>
      <c r="B6" s="164">
        <v>6943</v>
      </c>
      <c r="C6" s="48">
        <v>7504</v>
      </c>
      <c r="D6" s="165">
        <f>(C6-B6)/B6</f>
        <v>0.0808008065677661</v>
      </c>
    </row>
    <row r="7" ht="26" customHeight="1" spans="1:4">
      <c r="A7" s="163" t="s">
        <v>8</v>
      </c>
      <c r="B7" s="164">
        <v>868</v>
      </c>
      <c r="C7" s="95">
        <v>880</v>
      </c>
      <c r="D7" s="165">
        <f>(C7-B7)/B7</f>
        <v>0.0138248847926267</v>
      </c>
    </row>
    <row r="8" ht="26" customHeight="1" spans="1:4">
      <c r="A8" s="163" t="s">
        <v>9</v>
      </c>
      <c r="B8" s="164">
        <v>262</v>
      </c>
      <c r="C8" s="95">
        <v>280</v>
      </c>
      <c r="D8" s="165">
        <f t="shared" ref="D8:D29" si="0">(C8-B8)/B8</f>
        <v>0.0687022900763359</v>
      </c>
    </row>
    <row r="9" ht="26" customHeight="1" spans="1:4">
      <c r="A9" s="163" t="s">
        <v>10</v>
      </c>
      <c r="B9" s="164">
        <v>42</v>
      </c>
      <c r="C9" s="95">
        <v>50</v>
      </c>
      <c r="D9" s="165">
        <f t="shared" si="0"/>
        <v>0.19047619047619</v>
      </c>
    </row>
    <row r="10" ht="26" customHeight="1" spans="1:4">
      <c r="A10" s="163" t="s">
        <v>11</v>
      </c>
      <c r="B10" s="164">
        <v>1057</v>
      </c>
      <c r="C10" s="95">
        <v>1300</v>
      </c>
      <c r="D10" s="165">
        <f t="shared" si="0"/>
        <v>0.229895931882687</v>
      </c>
    </row>
    <row r="11" ht="26" customHeight="1" spans="1:4">
      <c r="A11" s="163" t="s">
        <v>12</v>
      </c>
      <c r="B11" s="164">
        <v>657</v>
      </c>
      <c r="C11" s="95">
        <v>850</v>
      </c>
      <c r="D11" s="165">
        <f t="shared" si="0"/>
        <v>0.293759512937595</v>
      </c>
    </row>
    <row r="12" ht="26" customHeight="1" spans="1:4">
      <c r="A12" s="163" t="s">
        <v>13</v>
      </c>
      <c r="B12" s="164">
        <v>342</v>
      </c>
      <c r="C12" s="95">
        <v>350</v>
      </c>
      <c r="D12" s="165">
        <f t="shared" si="0"/>
        <v>0.0233918128654971</v>
      </c>
    </row>
    <row r="13" ht="26" customHeight="1" spans="1:4">
      <c r="A13" s="163" t="s">
        <v>14</v>
      </c>
      <c r="B13" s="164">
        <v>1529</v>
      </c>
      <c r="C13" s="95">
        <v>1600</v>
      </c>
      <c r="D13" s="165">
        <f t="shared" si="0"/>
        <v>0.0464355788096795</v>
      </c>
    </row>
    <row r="14" ht="26" customHeight="1" spans="1:4">
      <c r="A14" s="163" t="s">
        <v>15</v>
      </c>
      <c r="B14" s="164">
        <v>513</v>
      </c>
      <c r="C14" s="95">
        <v>400</v>
      </c>
      <c r="D14" s="165">
        <f t="shared" si="0"/>
        <v>-0.220272904483431</v>
      </c>
    </row>
    <row r="15" ht="26" customHeight="1" spans="1:4">
      <c r="A15" s="163" t="s">
        <v>16</v>
      </c>
      <c r="B15" s="164">
        <v>1420</v>
      </c>
      <c r="C15" s="95">
        <v>1450</v>
      </c>
      <c r="D15" s="165">
        <f t="shared" si="0"/>
        <v>0.0211267605633803</v>
      </c>
    </row>
    <row r="16" ht="26" customHeight="1" spans="1:4">
      <c r="A16" s="163" t="s">
        <v>17</v>
      </c>
      <c r="B16" s="164">
        <v>0</v>
      </c>
      <c r="C16" s="95"/>
      <c r="D16" s="165"/>
    </row>
    <row r="17" ht="26" customHeight="1" spans="1:4">
      <c r="A17" s="163" t="s">
        <v>18</v>
      </c>
      <c r="B17" s="164">
        <v>923</v>
      </c>
      <c r="C17" s="95">
        <v>1000</v>
      </c>
      <c r="D17" s="165">
        <f>(C17-B17)/B17</f>
        <v>0.0834236186348862</v>
      </c>
    </row>
    <row r="18" ht="26" customHeight="1" spans="1:4">
      <c r="A18" s="163" t="s">
        <v>19</v>
      </c>
      <c r="B18" s="164">
        <v>132</v>
      </c>
      <c r="C18" s="95">
        <v>150</v>
      </c>
      <c r="D18" s="165">
        <f>(C18-B18)/B18</f>
        <v>0.136363636363636</v>
      </c>
    </row>
    <row r="19" ht="26" customHeight="1" spans="1:4">
      <c r="A19" s="160" t="s">
        <v>20</v>
      </c>
      <c r="B19" s="161">
        <f>SUM(B20:B27)</f>
        <v>20428</v>
      </c>
      <c r="C19" s="161">
        <f>SUM(C20:C27)</f>
        <v>21586</v>
      </c>
      <c r="D19" s="162">
        <f t="shared" si="0"/>
        <v>0.0566869003328764</v>
      </c>
    </row>
    <row r="20" ht="26" customHeight="1" spans="1:4">
      <c r="A20" s="163" t="s">
        <v>21</v>
      </c>
      <c r="B20" s="164">
        <v>1649</v>
      </c>
      <c r="C20" s="95">
        <v>1807</v>
      </c>
      <c r="D20" s="165">
        <f t="shared" si="0"/>
        <v>0.0958156458459673</v>
      </c>
    </row>
    <row r="21" ht="26" customHeight="1" spans="1:4">
      <c r="A21" s="163" t="s">
        <v>22</v>
      </c>
      <c r="B21" s="164">
        <v>1987</v>
      </c>
      <c r="C21" s="95">
        <v>2000</v>
      </c>
      <c r="D21" s="165">
        <f t="shared" si="0"/>
        <v>0.00654252642174132</v>
      </c>
    </row>
    <row r="22" ht="26" customHeight="1" spans="1:4">
      <c r="A22" s="163" t="s">
        <v>23</v>
      </c>
      <c r="B22" s="164">
        <v>2807</v>
      </c>
      <c r="C22" s="95">
        <v>2500</v>
      </c>
      <c r="D22" s="165">
        <f t="shared" si="0"/>
        <v>-0.10936943355896</v>
      </c>
    </row>
    <row r="23" ht="26" customHeight="1" spans="1:4">
      <c r="A23" s="163" t="s">
        <v>298</v>
      </c>
      <c r="B23" s="164">
        <v>13105</v>
      </c>
      <c r="C23" s="95"/>
      <c r="D23" s="165"/>
    </row>
    <row r="24" ht="26" customHeight="1" spans="1:4">
      <c r="A24" s="163" t="s">
        <v>24</v>
      </c>
      <c r="B24" s="164">
        <v>708</v>
      </c>
      <c r="C24" s="95">
        <v>14429</v>
      </c>
      <c r="D24" s="165">
        <f>(C24-B24)/B24</f>
        <v>19.3799435028249</v>
      </c>
    </row>
    <row r="25" ht="26" customHeight="1" spans="1:4">
      <c r="A25" s="163" t="s">
        <v>299</v>
      </c>
      <c r="B25" s="164">
        <v>149</v>
      </c>
      <c r="C25" s="95">
        <v>700</v>
      </c>
      <c r="D25" s="165">
        <f>(C25-B25)/B25</f>
        <v>3.69798657718121</v>
      </c>
    </row>
    <row r="26" s="159" customFormat="1" ht="26" customHeight="1" spans="1:4">
      <c r="A26" s="163" t="s">
        <v>26</v>
      </c>
      <c r="B26" s="164">
        <v>23</v>
      </c>
      <c r="C26" s="95">
        <v>150</v>
      </c>
      <c r="D26" s="165">
        <f>(C26-B26)/B26</f>
        <v>5.52173913043478</v>
      </c>
    </row>
    <row r="27" s="159" customFormat="1" ht="26" customHeight="1" spans="1:4">
      <c r="A27" s="163" t="s">
        <v>27</v>
      </c>
      <c r="B27" s="95"/>
      <c r="C27" s="95"/>
      <c r="D27" s="165"/>
    </row>
    <row r="28" ht="26" customHeight="1" spans="1:4">
      <c r="A28" s="51" t="s">
        <v>300</v>
      </c>
      <c r="B28" s="90">
        <f>B19+B5</f>
        <v>35116</v>
      </c>
      <c r="C28" s="90">
        <f>C19+C5</f>
        <v>37400</v>
      </c>
      <c r="D28" s="162">
        <f>(C28-B28)/B28</f>
        <v>0.0650415764893496</v>
      </c>
    </row>
    <row r="29" ht="20.1" customHeight="1" spans="1:1">
      <c r="A29" s="166"/>
    </row>
  </sheetData>
  <mergeCells count="1">
    <mergeCell ref="A2:D2"/>
  </mergeCells>
  <pageMargins left="0.590277777777778" right="0.590277777777778" top="0.708333333333333" bottom="0.708333333333333" header="0" footer="0.472222222222222"/>
  <pageSetup paperSize="9" firstPageNumber="31" orientation="portrait" useFirstPageNumber="1" horizontalDpi="600"/>
  <headerFooter>
    <oddFooter>&amp;C&amp;14-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2023年全县一般公共预算收入执行情况表</vt:lpstr>
      <vt:lpstr>2023年全县一般公共预算支出执行情况表</vt:lpstr>
      <vt:lpstr>2023年全县一般公共预算转移性收支平衡表</vt:lpstr>
      <vt:lpstr>2023年全县政府性基金预算收入执行情况表</vt:lpstr>
      <vt:lpstr>2023年全县政府性基金预算支出执行情况表</vt:lpstr>
      <vt:lpstr>2023年全县政府性基金收支决算平衡情况表</vt:lpstr>
      <vt:lpstr>2023年全县社保基金收支执行情况表    </vt:lpstr>
      <vt:lpstr>2023年全县地方政府债务情况表</vt:lpstr>
      <vt:lpstr>2024年一般公共预算收入明细表</vt:lpstr>
      <vt:lpstr>2024年一般公共预算支出总表</vt:lpstr>
      <vt:lpstr>2024年一般公共预算支出明细表</vt:lpstr>
      <vt:lpstr>2024年一般公共预算收支平衡表</vt:lpstr>
      <vt:lpstr>2024年政府性基金预算收支平衡表</vt:lpstr>
      <vt:lpstr>2024年政府性基金预算支出资金来源情况表</vt:lpstr>
      <vt:lpstr>2024年全县社保基金预算收支情况表    </vt:lpstr>
      <vt:lpstr> 2024年国有资本经营预算收支表</vt:lpstr>
      <vt:lpstr>2024年预算“三公”经费情况表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</dc:creator>
  <cp:lastModifiedBy>晨曦骄阳</cp:lastModifiedBy>
  <dcterms:created xsi:type="dcterms:W3CDTF">2017-12-08T02:54:00Z</dcterms:created>
  <cp:lastPrinted>2020-02-26T01:12:00Z</cp:lastPrinted>
  <dcterms:modified xsi:type="dcterms:W3CDTF">2024-03-08T03:18:24Z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>
    <vt:lpwstr>14</vt:lpwstr>
  </property>
  <property fmtid="{D5CDD505-2E9C-101B-9397-08002B2CF9AE}" pid="4" name="KSOReadingLayout">
    <vt:bool>false</vt:bool>
  </property>
  <property fmtid="{D5CDD505-2E9C-101B-9397-08002B2CF9AE}" pid="5" name="ICV">
    <vt:lpwstr>131E10ACA0A7424CAB3BCBAE7A008AA9</vt:lpwstr>
  </property>
</Properties>
</file>