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天(本人修改)" sheetId="6" r:id="rId1"/>
  </sheets>
  <definedNames>
    <definedName name="_xlnm.Print_Titles" localSheetId="0">'新天(本人修改)'!$1:$5</definedName>
  </definedNames>
  <calcPr calcId="144525"/>
</workbook>
</file>

<file path=xl/sharedStrings.xml><?xml version="1.0" encoding="utf-8"?>
<sst xmlns="http://schemas.openxmlformats.org/spreadsheetml/2006/main" count="121" uniqueCount="82">
  <si>
    <t>总投资估算审定表</t>
  </si>
  <si>
    <t>项目名称:民乐县新天镇基层政权建设奖补项目</t>
  </si>
  <si>
    <t>序号</t>
  </si>
  <si>
    <t>概算表编号</t>
  </si>
  <si>
    <t>工程项目或费用名称</t>
  </si>
  <si>
    <t>概算价值（万元）</t>
  </si>
  <si>
    <t>经济技术指标</t>
  </si>
  <si>
    <t>建筑工程</t>
  </si>
  <si>
    <t>安装工程</t>
  </si>
  <si>
    <t>设备购置</t>
  </si>
  <si>
    <t>其他费用</t>
  </si>
  <si>
    <t>合计</t>
  </si>
  <si>
    <t>单位</t>
  </si>
  <si>
    <t>数量</t>
  </si>
  <si>
    <t>单位价值(元/m2)</t>
  </si>
  <si>
    <t>占投资额%</t>
  </si>
  <si>
    <t>一</t>
  </si>
  <si>
    <t>工程费用</t>
  </si>
  <si>
    <t>办公楼</t>
  </si>
  <si>
    <t>1）</t>
  </si>
  <si>
    <t>屋面防水</t>
  </si>
  <si>
    <t>㎡</t>
  </si>
  <si>
    <t>2）</t>
  </si>
  <si>
    <t>外墙粉刷保温</t>
  </si>
  <si>
    <t>3）</t>
  </si>
  <si>
    <t>内墙</t>
  </si>
  <si>
    <t>4）</t>
  </si>
  <si>
    <t>卫生间管道更换</t>
  </si>
  <si>
    <t>m</t>
  </si>
  <si>
    <t>5）</t>
  </si>
  <si>
    <t>卫生间洁具更换</t>
  </si>
  <si>
    <t>套</t>
  </si>
  <si>
    <t>6）</t>
  </si>
  <si>
    <t>卫生间吊顶更换</t>
  </si>
  <si>
    <t>7）</t>
  </si>
  <si>
    <t>窗户更换</t>
  </si>
  <si>
    <t>8）</t>
  </si>
  <si>
    <t>落水管更换</t>
  </si>
  <si>
    <t>9）</t>
  </si>
  <si>
    <t>供暖管道室内DN70镀锌钢管</t>
  </si>
  <si>
    <t>10）</t>
  </si>
  <si>
    <t>供暖管道室内DN100无缝钢管</t>
  </si>
  <si>
    <t>11）</t>
  </si>
  <si>
    <t>供暖管道室外DN100无缝钢管</t>
  </si>
  <si>
    <t>12）</t>
  </si>
  <si>
    <t>供暖管道室外地沟</t>
  </si>
  <si>
    <t>13）</t>
  </si>
  <si>
    <t>踢脚线更换</t>
  </si>
  <si>
    <t>14）</t>
  </si>
  <si>
    <t>室外台阶</t>
  </si>
  <si>
    <t>15）</t>
  </si>
  <si>
    <t>门头铝塑板更换</t>
  </si>
  <si>
    <t>16）</t>
  </si>
  <si>
    <t>室外围墙粉刷</t>
  </si>
  <si>
    <t>锅炉房</t>
  </si>
  <si>
    <t>外墙水泥砂浆墙面</t>
  </si>
  <si>
    <t>内墙水泥砂浆墙面</t>
  </si>
  <si>
    <t>镀锌钢板大门</t>
  </si>
  <si>
    <t>4厚SBS防水卷材</t>
  </si>
  <si>
    <t>财政所办公楼</t>
  </si>
  <si>
    <t>内墙乳胶漆</t>
  </si>
  <si>
    <t>地震灾后重建</t>
  </si>
  <si>
    <t>地震灾后围墙重建</t>
  </si>
  <si>
    <t>办公设备购置</t>
  </si>
  <si>
    <t>项</t>
  </si>
  <si>
    <t>二</t>
  </si>
  <si>
    <t>工程建设其他费</t>
  </si>
  <si>
    <t>工程设计费</t>
  </si>
  <si>
    <t>建设单位管理费</t>
  </si>
  <si>
    <t>工程监理费</t>
  </si>
  <si>
    <t>1.66%</t>
  </si>
  <si>
    <t>公共交易服务费</t>
  </si>
  <si>
    <t>工程量清单及控制价结算编制费</t>
  </si>
  <si>
    <t>工程招标代理费</t>
  </si>
  <si>
    <t>实施方案编制费</t>
  </si>
  <si>
    <t>环境影响咨询费</t>
  </si>
  <si>
    <t>三</t>
  </si>
  <si>
    <t xml:space="preserve">预备费     </t>
  </si>
  <si>
    <t>基本预备费     5%</t>
  </si>
  <si>
    <t>四</t>
  </si>
  <si>
    <t>工程项目总投资</t>
  </si>
  <si>
    <t xml:space="preserve">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</si>
</sst>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.0%"/>
  </numFmts>
  <fonts count="29">
    <font>
      <sz val="11"/>
      <color theme="1"/>
      <name val="宋体"/>
      <charset val="134"/>
      <scheme val="minor"/>
    </font>
    <font>
      <sz val="22"/>
      <name val="仿宋_GB2312"/>
      <charset val="134"/>
    </font>
    <font>
      <b/>
      <sz val="16"/>
      <name val="仿宋_GB2312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仿宋_GB2312"/>
      <charset val="134"/>
    </font>
    <font>
      <b/>
      <sz val="9"/>
      <color theme="1"/>
      <name val="仿宋_GB2312"/>
      <charset val="134"/>
    </font>
    <font>
      <b/>
      <sz val="9"/>
      <color indexed="8"/>
      <name val="仿宋_GB2312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I11" sqref="I11"/>
    </sheetView>
  </sheetViews>
  <sheetFormatPr defaultColWidth="9" defaultRowHeight="13.5"/>
  <cols>
    <col min="1" max="1" width="4" customWidth="1"/>
    <col min="2" max="2" width="4.875" customWidth="1"/>
    <col min="3" max="3" width="11.875" style="1" customWidth="1"/>
    <col min="4" max="4" width="5.875" customWidth="1"/>
    <col min="5" max="5" width="5.625" customWidth="1"/>
    <col min="6" max="6" width="6.625" customWidth="1"/>
    <col min="7" max="7" width="6" customWidth="1"/>
    <col min="8" max="8" width="7.5" customWidth="1"/>
    <col min="9" max="9" width="5.375" customWidth="1"/>
    <col min="10" max="10" width="7.25" customWidth="1"/>
    <col min="11" max="11" width="8.875" customWidth="1"/>
    <col min="12" max="12" width="9.25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" customHeight="1" spans="1:12">
      <c r="A2" s="3" t="s">
        <v>1</v>
      </c>
      <c r="B2" s="4"/>
      <c r="C2" s="3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7"/>
      <c r="H3" s="8"/>
      <c r="I3" s="11" t="s">
        <v>6</v>
      </c>
      <c r="J3" s="11"/>
      <c r="K3" s="11"/>
      <c r="L3" s="11"/>
    </row>
    <row r="4" spans="1:12">
      <c r="A4" s="5"/>
      <c r="B4" s="5"/>
      <c r="C4" s="5"/>
      <c r="D4" s="9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11" t="s">
        <v>12</v>
      </c>
      <c r="J4" s="11" t="s">
        <v>13</v>
      </c>
      <c r="K4" s="5" t="s">
        <v>14</v>
      </c>
      <c r="L4" s="25" t="s">
        <v>15</v>
      </c>
    </row>
    <row r="5" spans="1:12">
      <c r="A5" s="5"/>
      <c r="B5" s="11"/>
      <c r="C5" s="5"/>
      <c r="D5" s="12"/>
      <c r="E5" s="12"/>
      <c r="F5" s="12"/>
      <c r="G5" s="12"/>
      <c r="H5" s="13"/>
      <c r="I5" s="11"/>
      <c r="J5" s="11"/>
      <c r="K5" s="5"/>
      <c r="L5" s="25"/>
    </row>
    <row r="6" ht="31" customHeight="1" spans="1:12">
      <c r="A6" s="14" t="s">
        <v>16</v>
      </c>
      <c r="B6" s="15"/>
      <c r="C6" s="14" t="s">
        <v>17</v>
      </c>
      <c r="D6" s="15">
        <f>D7+D24+D29+D32+D34</f>
        <v>98.64</v>
      </c>
      <c r="E6" s="15">
        <f>E7+E24+E29+E32+E34</f>
        <v>6.508</v>
      </c>
      <c r="F6" s="15">
        <f>F7+F24+F29+F32+F34</f>
        <v>50.032</v>
      </c>
      <c r="G6" s="15"/>
      <c r="H6" s="15">
        <f>H7+H24+H29+H32+H34</f>
        <v>155.18</v>
      </c>
      <c r="I6" s="15"/>
      <c r="J6" s="15"/>
      <c r="K6" s="14"/>
      <c r="L6" s="26">
        <f>H6/H47</f>
        <v>0.842088126763621</v>
      </c>
    </row>
    <row r="7" ht="31" customHeight="1" spans="1:12">
      <c r="A7" s="14"/>
      <c r="B7" s="16">
        <v>1</v>
      </c>
      <c r="C7" s="14" t="s">
        <v>18</v>
      </c>
      <c r="D7" s="15">
        <f>SUM(D8:D23)</f>
        <v>73.95</v>
      </c>
      <c r="E7" s="15">
        <f>SUM(E8:E23)</f>
        <v>5.974</v>
      </c>
      <c r="F7" s="15">
        <f>SUM(F8:F23)</f>
        <v>23.896</v>
      </c>
      <c r="G7" s="15"/>
      <c r="H7" s="15">
        <f>SUM(H8:H23)</f>
        <v>103.82</v>
      </c>
      <c r="I7" s="11"/>
      <c r="J7" s="27"/>
      <c r="K7" s="24"/>
      <c r="L7" s="26"/>
    </row>
    <row r="8" ht="31" customHeight="1" spans="1:12">
      <c r="A8" s="15"/>
      <c r="B8" s="17" t="s">
        <v>19</v>
      </c>
      <c r="C8" s="18" t="s">
        <v>20</v>
      </c>
      <c r="D8" s="19">
        <f>H8</f>
        <v>4.81</v>
      </c>
      <c r="E8" s="19"/>
      <c r="F8" s="11"/>
      <c r="G8" s="11"/>
      <c r="H8" s="11">
        <f>ROUND(J8*K8/10000,2)</f>
        <v>4.81</v>
      </c>
      <c r="I8" s="28" t="s">
        <v>21</v>
      </c>
      <c r="J8" s="27">
        <v>565.96</v>
      </c>
      <c r="K8" s="11">
        <v>85</v>
      </c>
      <c r="L8" s="26"/>
    </row>
    <row r="9" ht="31" customHeight="1" spans="1:12">
      <c r="A9" s="15"/>
      <c r="B9" s="17" t="s">
        <v>22</v>
      </c>
      <c r="C9" s="18" t="s">
        <v>23</v>
      </c>
      <c r="D9" s="19">
        <f t="shared" ref="D9:D13" si="0">H9</f>
        <v>42.3</v>
      </c>
      <c r="E9" s="19"/>
      <c r="F9" s="11"/>
      <c r="G9" s="11"/>
      <c r="H9" s="11">
        <f t="shared" ref="H9:H23" si="1">ROUND(J9*K9/10000,2)</f>
        <v>42.3</v>
      </c>
      <c r="I9" s="28" t="s">
        <v>21</v>
      </c>
      <c r="J9" s="27">
        <v>1922.8</v>
      </c>
      <c r="K9" s="27">
        <v>220</v>
      </c>
      <c r="L9" s="26"/>
    </row>
    <row r="10" ht="31" customHeight="1" spans="1:12">
      <c r="A10" s="15"/>
      <c r="B10" s="17" t="s">
        <v>24</v>
      </c>
      <c r="C10" s="18" t="s">
        <v>25</v>
      </c>
      <c r="D10" s="19">
        <f t="shared" si="0"/>
        <v>13.5</v>
      </c>
      <c r="E10" s="19"/>
      <c r="F10" s="11"/>
      <c r="G10" s="11"/>
      <c r="H10" s="11">
        <f t="shared" si="1"/>
        <v>13.5</v>
      </c>
      <c r="I10" s="28" t="s">
        <v>21</v>
      </c>
      <c r="J10" s="27">
        <v>4500</v>
      </c>
      <c r="K10" s="27">
        <v>30</v>
      </c>
      <c r="L10" s="26"/>
    </row>
    <row r="11" ht="31" customHeight="1" spans="1:12">
      <c r="A11" s="15"/>
      <c r="B11" s="17" t="s">
        <v>26</v>
      </c>
      <c r="C11" s="18" t="s">
        <v>27</v>
      </c>
      <c r="D11" s="19">
        <f t="shared" si="0"/>
        <v>0.12</v>
      </c>
      <c r="E11" s="19"/>
      <c r="F11" s="11"/>
      <c r="G11" s="11"/>
      <c r="H11" s="11">
        <f t="shared" si="1"/>
        <v>0.12</v>
      </c>
      <c r="I11" s="11" t="s">
        <v>28</v>
      </c>
      <c r="J11" s="27">
        <v>15</v>
      </c>
      <c r="K11" s="27">
        <v>80</v>
      </c>
      <c r="L11" s="26"/>
    </row>
    <row r="12" ht="31" customHeight="1" spans="1:12">
      <c r="A12" s="15"/>
      <c r="B12" s="17" t="s">
        <v>29</v>
      </c>
      <c r="C12" s="18" t="s">
        <v>30</v>
      </c>
      <c r="D12" s="19">
        <f t="shared" si="0"/>
        <v>0.24</v>
      </c>
      <c r="E12" s="19"/>
      <c r="F12" s="11"/>
      <c r="G12" s="11"/>
      <c r="H12" s="11">
        <f t="shared" si="1"/>
        <v>0.24</v>
      </c>
      <c r="I12" s="11" t="s">
        <v>31</v>
      </c>
      <c r="J12" s="27">
        <v>6</v>
      </c>
      <c r="K12" s="27">
        <v>400</v>
      </c>
      <c r="L12" s="26"/>
    </row>
    <row r="13" ht="31" customHeight="1" spans="1:12">
      <c r="A13" s="15"/>
      <c r="B13" s="17" t="s">
        <v>32</v>
      </c>
      <c r="C13" s="18" t="s">
        <v>33</v>
      </c>
      <c r="D13" s="19">
        <f t="shared" si="0"/>
        <v>0.3</v>
      </c>
      <c r="E13" s="19"/>
      <c r="F13" s="11"/>
      <c r="G13" s="11"/>
      <c r="H13" s="11">
        <f t="shared" si="1"/>
        <v>0.3</v>
      </c>
      <c r="I13" s="28" t="s">
        <v>21</v>
      </c>
      <c r="J13" s="27">
        <v>25</v>
      </c>
      <c r="K13" s="27">
        <v>120</v>
      </c>
      <c r="L13" s="26"/>
    </row>
    <row r="14" ht="31" customHeight="1" spans="1:12">
      <c r="A14" s="15"/>
      <c r="B14" s="17" t="s">
        <v>34</v>
      </c>
      <c r="C14" s="18" t="s">
        <v>35</v>
      </c>
      <c r="D14" s="19"/>
      <c r="E14" s="19">
        <f t="shared" ref="E14:E18" si="2">H14*0.2</f>
        <v>3.726</v>
      </c>
      <c r="F14" s="11">
        <f t="shared" ref="F14:F18" si="3">H14*0.8</f>
        <v>14.904</v>
      </c>
      <c r="G14" s="11"/>
      <c r="H14" s="11">
        <f t="shared" si="1"/>
        <v>18.63</v>
      </c>
      <c r="I14" s="28" t="s">
        <v>21</v>
      </c>
      <c r="J14" s="27">
        <v>372.6</v>
      </c>
      <c r="K14" s="27">
        <v>500</v>
      </c>
      <c r="L14" s="26"/>
    </row>
    <row r="15" ht="31" customHeight="1" spans="1:12">
      <c r="A15" s="15"/>
      <c r="B15" s="17" t="s">
        <v>36</v>
      </c>
      <c r="C15" s="18" t="s">
        <v>37</v>
      </c>
      <c r="D15" s="19"/>
      <c r="E15" s="19">
        <f t="shared" si="2"/>
        <v>0.108</v>
      </c>
      <c r="F15" s="11">
        <f t="shared" si="3"/>
        <v>0.432</v>
      </c>
      <c r="G15" s="11"/>
      <c r="H15" s="11">
        <f t="shared" si="1"/>
        <v>0.54</v>
      </c>
      <c r="I15" s="11" t="s">
        <v>28</v>
      </c>
      <c r="J15" s="27">
        <v>90</v>
      </c>
      <c r="K15" s="27">
        <v>60</v>
      </c>
      <c r="L15" s="26"/>
    </row>
    <row r="16" ht="31" customHeight="1" spans="1:12">
      <c r="A16" s="15"/>
      <c r="B16" s="17" t="s">
        <v>38</v>
      </c>
      <c r="C16" s="18" t="s">
        <v>39</v>
      </c>
      <c r="D16" s="19"/>
      <c r="E16" s="19">
        <f t="shared" si="2"/>
        <v>0.36</v>
      </c>
      <c r="F16" s="11">
        <f t="shared" si="3"/>
        <v>1.44</v>
      </c>
      <c r="G16" s="11"/>
      <c r="H16" s="11">
        <f t="shared" si="1"/>
        <v>1.8</v>
      </c>
      <c r="I16" s="11" t="s">
        <v>28</v>
      </c>
      <c r="J16" s="27">
        <v>180</v>
      </c>
      <c r="K16" s="27">
        <v>100</v>
      </c>
      <c r="L16" s="26"/>
    </row>
    <row r="17" ht="31" customHeight="1" spans="1:12">
      <c r="A17" s="15"/>
      <c r="B17" s="17" t="s">
        <v>40</v>
      </c>
      <c r="C17" s="18" t="s">
        <v>41</v>
      </c>
      <c r="D17" s="19"/>
      <c r="E17" s="19">
        <f t="shared" si="2"/>
        <v>0.228</v>
      </c>
      <c r="F17" s="11">
        <f t="shared" si="3"/>
        <v>0.912</v>
      </c>
      <c r="G17" s="11"/>
      <c r="H17" s="11">
        <f t="shared" si="1"/>
        <v>1.14</v>
      </c>
      <c r="I17" s="11" t="s">
        <v>28</v>
      </c>
      <c r="J17" s="27">
        <v>95</v>
      </c>
      <c r="K17" s="27">
        <v>120</v>
      </c>
      <c r="L17" s="26"/>
    </row>
    <row r="18" ht="31" customHeight="1" spans="1:12">
      <c r="A18" s="15"/>
      <c r="B18" s="17" t="s">
        <v>42</v>
      </c>
      <c r="C18" s="18" t="s">
        <v>43</v>
      </c>
      <c r="D18" s="19"/>
      <c r="E18" s="19">
        <f t="shared" si="2"/>
        <v>0.48</v>
      </c>
      <c r="F18" s="11">
        <f t="shared" si="3"/>
        <v>1.92</v>
      </c>
      <c r="G18" s="11"/>
      <c r="H18" s="11">
        <f t="shared" si="1"/>
        <v>2.4</v>
      </c>
      <c r="I18" s="11" t="s">
        <v>28</v>
      </c>
      <c r="J18" s="27">
        <v>200</v>
      </c>
      <c r="K18" s="27">
        <v>120</v>
      </c>
      <c r="L18" s="26"/>
    </row>
    <row r="19" ht="31" customHeight="1" spans="1:12">
      <c r="A19" s="15"/>
      <c r="B19" s="17" t="s">
        <v>44</v>
      </c>
      <c r="C19" s="18" t="s">
        <v>45</v>
      </c>
      <c r="D19" s="19">
        <f t="shared" ref="D19:D21" si="4">H19</f>
        <v>8</v>
      </c>
      <c r="E19" s="19"/>
      <c r="F19" s="11"/>
      <c r="G19" s="11"/>
      <c r="H19" s="11">
        <f t="shared" si="1"/>
        <v>8</v>
      </c>
      <c r="I19" s="11" t="s">
        <v>28</v>
      </c>
      <c r="J19" s="27">
        <v>100</v>
      </c>
      <c r="K19" s="27">
        <v>800</v>
      </c>
      <c r="L19" s="26"/>
    </row>
    <row r="20" ht="31" customHeight="1" spans="1:12">
      <c r="A20" s="15"/>
      <c r="B20" s="17" t="s">
        <v>46</v>
      </c>
      <c r="C20" s="18" t="s">
        <v>47</v>
      </c>
      <c r="D20" s="19">
        <f t="shared" si="4"/>
        <v>0.34</v>
      </c>
      <c r="E20" s="19"/>
      <c r="F20" s="11"/>
      <c r="G20" s="11"/>
      <c r="H20" s="11">
        <f t="shared" si="1"/>
        <v>0.34</v>
      </c>
      <c r="I20" s="11" t="s">
        <v>28</v>
      </c>
      <c r="J20" s="27">
        <v>280</v>
      </c>
      <c r="K20" s="27">
        <v>12</v>
      </c>
      <c r="L20" s="26"/>
    </row>
    <row r="21" ht="31" customHeight="1" spans="1:12">
      <c r="A21" s="15"/>
      <c r="B21" s="17" t="s">
        <v>48</v>
      </c>
      <c r="C21" s="18" t="s">
        <v>49</v>
      </c>
      <c r="D21" s="19">
        <f t="shared" si="4"/>
        <v>4.04</v>
      </c>
      <c r="E21" s="19"/>
      <c r="F21" s="11"/>
      <c r="G21" s="11"/>
      <c r="H21" s="11">
        <f t="shared" si="1"/>
        <v>4.04</v>
      </c>
      <c r="I21" s="28" t="s">
        <v>21</v>
      </c>
      <c r="J21" s="27">
        <v>252.33</v>
      </c>
      <c r="K21" s="27">
        <v>160</v>
      </c>
      <c r="L21" s="26"/>
    </row>
    <row r="22" ht="31" customHeight="1" spans="1:12">
      <c r="A22" s="15"/>
      <c r="B22" s="17" t="s">
        <v>50</v>
      </c>
      <c r="C22" s="18" t="s">
        <v>51</v>
      </c>
      <c r="D22" s="19"/>
      <c r="E22" s="19">
        <f>H22*0.2</f>
        <v>1.072</v>
      </c>
      <c r="F22" s="11">
        <f>H22*0.8</f>
        <v>4.288</v>
      </c>
      <c r="G22" s="11"/>
      <c r="H22" s="11">
        <f t="shared" si="1"/>
        <v>5.36</v>
      </c>
      <c r="I22" s="28" t="s">
        <v>21</v>
      </c>
      <c r="J22" s="11">
        <v>107.12</v>
      </c>
      <c r="K22" s="11">
        <v>500</v>
      </c>
      <c r="L22" s="26"/>
    </row>
    <row r="23" ht="31" customHeight="1" spans="1:12">
      <c r="A23" s="15"/>
      <c r="B23" s="17" t="s">
        <v>52</v>
      </c>
      <c r="C23" s="18" t="s">
        <v>53</v>
      </c>
      <c r="D23" s="19">
        <f t="shared" ref="D23:D26" si="5">H23</f>
        <v>0.3</v>
      </c>
      <c r="E23" s="19"/>
      <c r="F23" s="11"/>
      <c r="G23" s="11"/>
      <c r="H23" s="11">
        <f t="shared" si="1"/>
        <v>0.3</v>
      </c>
      <c r="I23" s="28" t="s">
        <v>21</v>
      </c>
      <c r="J23" s="27">
        <v>100.17</v>
      </c>
      <c r="K23" s="11">
        <v>30</v>
      </c>
      <c r="L23" s="26"/>
    </row>
    <row r="24" ht="31" customHeight="1" spans="1:12">
      <c r="A24" s="15"/>
      <c r="B24" s="16">
        <v>2</v>
      </c>
      <c r="C24" s="20" t="s">
        <v>54</v>
      </c>
      <c r="D24" s="15">
        <f>SUM(D25:D28)</f>
        <v>0.74</v>
      </c>
      <c r="E24" s="15">
        <f>SUM(E25:E28)</f>
        <v>0.024</v>
      </c>
      <c r="F24" s="15">
        <f>SUM(F25:F28)</f>
        <v>0.096</v>
      </c>
      <c r="G24" s="15"/>
      <c r="H24" s="15">
        <f>SUM(H25:H28)</f>
        <v>0.86</v>
      </c>
      <c r="I24" s="11"/>
      <c r="J24" s="27"/>
      <c r="K24" s="11"/>
      <c r="L24" s="26"/>
    </row>
    <row r="25" ht="31" customHeight="1" spans="1:12">
      <c r="A25" s="15"/>
      <c r="B25" s="17" t="s">
        <v>19</v>
      </c>
      <c r="C25" s="18" t="s">
        <v>55</v>
      </c>
      <c r="D25" s="19">
        <f t="shared" si="5"/>
        <v>0.26</v>
      </c>
      <c r="E25" s="19"/>
      <c r="F25" s="11"/>
      <c r="G25" s="11"/>
      <c r="H25" s="11">
        <f>ROUND(J25*K25/10000,2)</f>
        <v>0.26</v>
      </c>
      <c r="I25" s="28" t="s">
        <v>21</v>
      </c>
      <c r="J25" s="27">
        <v>86.09</v>
      </c>
      <c r="K25" s="27">
        <v>30</v>
      </c>
      <c r="L25" s="26"/>
    </row>
    <row r="26" ht="31" customHeight="1" spans="1:12">
      <c r="A26" s="15"/>
      <c r="B26" s="17" t="s">
        <v>22</v>
      </c>
      <c r="C26" s="18" t="s">
        <v>56</v>
      </c>
      <c r="D26" s="19">
        <f t="shared" si="5"/>
        <v>0.23</v>
      </c>
      <c r="E26" s="19"/>
      <c r="F26" s="11"/>
      <c r="G26" s="11"/>
      <c r="H26" s="11">
        <f>ROUND(J26*K26/10000,2)</f>
        <v>0.23</v>
      </c>
      <c r="I26" s="28" t="s">
        <v>21</v>
      </c>
      <c r="J26" s="27">
        <v>78.33</v>
      </c>
      <c r="K26" s="27">
        <v>30</v>
      </c>
      <c r="L26" s="26"/>
    </row>
    <row r="27" ht="31" customHeight="1" spans="1:12">
      <c r="A27" s="15"/>
      <c r="B27" s="17" t="s">
        <v>24</v>
      </c>
      <c r="C27" s="18" t="s">
        <v>57</v>
      </c>
      <c r="D27" s="19"/>
      <c r="E27" s="19">
        <f>H27*0.2</f>
        <v>0.024</v>
      </c>
      <c r="F27" s="11">
        <f>H27*0.8</f>
        <v>0.096</v>
      </c>
      <c r="G27" s="11"/>
      <c r="H27" s="11">
        <f>ROUND(J27*K27/10000,2)</f>
        <v>0.12</v>
      </c>
      <c r="I27" s="28" t="s">
        <v>21</v>
      </c>
      <c r="J27" s="27">
        <v>4</v>
      </c>
      <c r="K27" s="27">
        <v>300</v>
      </c>
      <c r="L27" s="26"/>
    </row>
    <row r="28" ht="31" customHeight="1" spans="1:12">
      <c r="A28" s="15"/>
      <c r="B28" s="17" t="s">
        <v>26</v>
      </c>
      <c r="C28" s="18" t="s">
        <v>58</v>
      </c>
      <c r="D28" s="19">
        <f>H28</f>
        <v>0.25</v>
      </c>
      <c r="E28" s="19"/>
      <c r="F28" s="11"/>
      <c r="G28" s="11"/>
      <c r="H28" s="11">
        <f>ROUND(J28*K28/10000,2)</f>
        <v>0.25</v>
      </c>
      <c r="I28" s="28" t="s">
        <v>21</v>
      </c>
      <c r="J28" s="27">
        <v>30.64</v>
      </c>
      <c r="K28" s="27">
        <v>80</v>
      </c>
      <c r="L28" s="26"/>
    </row>
    <row r="29" ht="31" customHeight="1" spans="1:12">
      <c r="A29" s="15"/>
      <c r="B29" s="16">
        <v>3</v>
      </c>
      <c r="C29" s="20" t="s">
        <v>59</v>
      </c>
      <c r="D29" s="15">
        <f>SUM(D30:D31)</f>
        <v>4.95</v>
      </c>
      <c r="E29" s="15">
        <f>SUM(E30:E31)</f>
        <v>0.51</v>
      </c>
      <c r="F29" s="15">
        <f>SUM(F30:F31)</f>
        <v>2.04</v>
      </c>
      <c r="G29" s="15"/>
      <c r="H29" s="15">
        <f>SUM(H30:H31)</f>
        <v>7.5</v>
      </c>
      <c r="I29" s="11"/>
      <c r="J29" s="24"/>
      <c r="K29" s="29"/>
      <c r="L29" s="26"/>
    </row>
    <row r="30" ht="31" customHeight="1" spans="1:12">
      <c r="A30" s="15"/>
      <c r="B30" s="17" t="s">
        <v>19</v>
      </c>
      <c r="C30" s="18" t="s">
        <v>58</v>
      </c>
      <c r="D30" s="19"/>
      <c r="E30" s="19">
        <f>H30*0.2</f>
        <v>0.51</v>
      </c>
      <c r="F30" s="11">
        <f>H30*0.8</f>
        <v>2.04</v>
      </c>
      <c r="G30" s="11"/>
      <c r="H30" s="11">
        <f t="shared" ref="H30:H33" si="6">ROUND(J30*K30/10000,2)</f>
        <v>2.55</v>
      </c>
      <c r="I30" s="28" t="s">
        <v>21</v>
      </c>
      <c r="J30" s="27">
        <v>319.32</v>
      </c>
      <c r="K30" s="27">
        <v>80</v>
      </c>
      <c r="L30" s="26"/>
    </row>
    <row r="31" ht="31" customHeight="1" spans="1:12">
      <c r="A31" s="15"/>
      <c r="B31" s="17" t="s">
        <v>22</v>
      </c>
      <c r="C31" s="18" t="s">
        <v>60</v>
      </c>
      <c r="D31" s="19">
        <f t="shared" ref="D31:D35" si="7">H31</f>
        <v>4.95</v>
      </c>
      <c r="E31" s="19"/>
      <c r="F31" s="11"/>
      <c r="G31" s="11"/>
      <c r="H31" s="11">
        <f t="shared" si="6"/>
        <v>4.95</v>
      </c>
      <c r="I31" s="28" t="s">
        <v>21</v>
      </c>
      <c r="J31" s="27">
        <v>1650</v>
      </c>
      <c r="K31" s="27">
        <v>30</v>
      </c>
      <c r="L31" s="26"/>
    </row>
    <row r="32" ht="31" customHeight="1" spans="1:12">
      <c r="A32" s="15"/>
      <c r="B32" s="16">
        <v>4</v>
      </c>
      <c r="C32" s="20" t="s">
        <v>61</v>
      </c>
      <c r="D32" s="15">
        <f>D33</f>
        <v>19</v>
      </c>
      <c r="E32" s="15"/>
      <c r="F32" s="15"/>
      <c r="G32" s="15"/>
      <c r="H32" s="15">
        <f>H33</f>
        <v>19</v>
      </c>
      <c r="I32" s="11"/>
      <c r="J32" s="30"/>
      <c r="K32" s="30"/>
      <c r="L32" s="26"/>
    </row>
    <row r="33" ht="31" customHeight="1" spans="1:12">
      <c r="A33" s="15"/>
      <c r="B33" s="17" t="s">
        <v>19</v>
      </c>
      <c r="C33" s="18" t="s">
        <v>62</v>
      </c>
      <c r="D33" s="19">
        <f t="shared" si="7"/>
        <v>19</v>
      </c>
      <c r="E33" s="19"/>
      <c r="F33" s="11"/>
      <c r="G33" s="11"/>
      <c r="H33" s="11">
        <f t="shared" si="6"/>
        <v>19</v>
      </c>
      <c r="I33" s="28" t="s">
        <v>28</v>
      </c>
      <c r="J33" s="27">
        <v>280</v>
      </c>
      <c r="K33" s="27">
        <v>678.5</v>
      </c>
      <c r="L33" s="26"/>
    </row>
    <row r="34" ht="31" customHeight="1" spans="1:12">
      <c r="A34" s="15"/>
      <c r="B34" s="16">
        <v>5</v>
      </c>
      <c r="C34" s="20" t="s">
        <v>63</v>
      </c>
      <c r="D34" s="15"/>
      <c r="E34" s="15"/>
      <c r="F34" s="15">
        <f>F35</f>
        <v>24</v>
      </c>
      <c r="G34" s="15"/>
      <c r="H34" s="15">
        <f>H35</f>
        <v>24</v>
      </c>
      <c r="I34" s="11"/>
      <c r="J34" s="30"/>
      <c r="K34" s="30"/>
      <c r="L34" s="26"/>
    </row>
    <row r="35" ht="31" customHeight="1" spans="1:12">
      <c r="A35" s="15"/>
      <c r="B35" s="17" t="s">
        <v>19</v>
      </c>
      <c r="C35" s="18" t="s">
        <v>63</v>
      </c>
      <c r="D35" s="19"/>
      <c r="E35" s="19"/>
      <c r="F35" s="11">
        <v>24</v>
      </c>
      <c r="G35" s="11"/>
      <c r="H35" s="11">
        <v>24</v>
      </c>
      <c r="I35" s="28" t="s">
        <v>64</v>
      </c>
      <c r="J35" s="27">
        <v>1</v>
      </c>
      <c r="K35" s="27">
        <v>240000</v>
      </c>
      <c r="L35" s="26"/>
    </row>
    <row r="36" ht="31" customHeight="1" spans="1:12">
      <c r="A36" s="15" t="s">
        <v>65</v>
      </c>
      <c r="B36" s="16"/>
      <c r="C36" s="21" t="s">
        <v>66</v>
      </c>
      <c r="D36" s="22"/>
      <c r="E36" s="15"/>
      <c r="F36" s="15"/>
      <c r="G36" s="15">
        <f>SUM(G37:G44)</f>
        <v>20.32</v>
      </c>
      <c r="H36" s="15">
        <f>G36</f>
        <v>20.32</v>
      </c>
      <c r="I36" s="11"/>
      <c r="J36" s="15"/>
      <c r="K36" s="15"/>
      <c r="L36" s="26">
        <f>H36/H47</f>
        <v>0.110266985022791</v>
      </c>
    </row>
    <row r="37" ht="31" customHeight="1" spans="1:12">
      <c r="A37" s="15"/>
      <c r="B37" s="17" t="s">
        <v>19</v>
      </c>
      <c r="C37" s="23" t="s">
        <v>67</v>
      </c>
      <c r="D37" s="19"/>
      <c r="E37" s="11"/>
      <c r="F37" s="24"/>
      <c r="G37" s="11">
        <f t="shared" ref="G37:G39" si="8">H37</f>
        <v>4.66</v>
      </c>
      <c r="H37" s="11">
        <f>ROUND(H6*K37,2)</f>
        <v>4.66</v>
      </c>
      <c r="I37" s="15"/>
      <c r="J37" s="15"/>
      <c r="K37" s="31">
        <v>0.03</v>
      </c>
      <c r="L37" s="26"/>
    </row>
    <row r="38" ht="31" customHeight="1" spans="1:12">
      <c r="A38" s="15"/>
      <c r="B38" s="17" t="s">
        <v>22</v>
      </c>
      <c r="C38" s="23" t="s">
        <v>68</v>
      </c>
      <c r="D38" s="19"/>
      <c r="E38" s="11"/>
      <c r="F38" s="11"/>
      <c r="G38" s="11">
        <f t="shared" si="8"/>
        <v>3.1</v>
      </c>
      <c r="H38" s="11">
        <f>ROUND(H6*2%,2)</f>
        <v>3.1</v>
      </c>
      <c r="I38" s="15"/>
      <c r="J38" s="15"/>
      <c r="K38" s="31"/>
      <c r="L38" s="26"/>
    </row>
    <row r="39" ht="31" customHeight="1" spans="1:12">
      <c r="A39" s="15"/>
      <c r="B39" s="17" t="s">
        <v>24</v>
      </c>
      <c r="C39" s="23" t="s">
        <v>69</v>
      </c>
      <c r="D39" s="19"/>
      <c r="E39" s="11"/>
      <c r="F39" s="24"/>
      <c r="G39" s="11">
        <f t="shared" si="8"/>
        <v>2.58</v>
      </c>
      <c r="H39" s="11">
        <f>ROUND(H6*K39,2)</f>
        <v>2.58</v>
      </c>
      <c r="I39" s="15"/>
      <c r="J39" s="15"/>
      <c r="K39" s="32" t="s">
        <v>70</v>
      </c>
      <c r="L39" s="26"/>
    </row>
    <row r="40" ht="31" customHeight="1" spans="1:12">
      <c r="A40" s="15"/>
      <c r="B40" s="17" t="s">
        <v>26</v>
      </c>
      <c r="C40" s="23" t="s">
        <v>71</v>
      </c>
      <c r="D40" s="19"/>
      <c r="E40" s="11"/>
      <c r="F40" s="11"/>
      <c r="G40" s="11">
        <v>0.34</v>
      </c>
      <c r="H40" s="11">
        <v>0.34</v>
      </c>
      <c r="I40" s="15"/>
      <c r="J40" s="15"/>
      <c r="K40" s="32"/>
      <c r="L40" s="26"/>
    </row>
    <row r="41" ht="31" customHeight="1" spans="1:12">
      <c r="A41" s="15"/>
      <c r="B41" s="17" t="s">
        <v>29</v>
      </c>
      <c r="C41" s="23" t="s">
        <v>72</v>
      </c>
      <c r="D41" s="19"/>
      <c r="E41" s="11"/>
      <c r="F41" s="11"/>
      <c r="G41" s="11">
        <f t="shared" ref="G41:G45" si="9">H41</f>
        <v>1.75</v>
      </c>
      <c r="H41" s="11">
        <f>ROUND((H6-300)*0.0087+1.94+1.07,2)</f>
        <v>1.75</v>
      </c>
      <c r="I41" s="15"/>
      <c r="J41" s="15"/>
      <c r="K41" s="32"/>
      <c r="L41" s="26"/>
    </row>
    <row r="42" ht="31" customHeight="1" spans="1:12">
      <c r="A42" s="15"/>
      <c r="B42" s="17" t="s">
        <v>32</v>
      </c>
      <c r="C42" s="23" t="s">
        <v>73</v>
      </c>
      <c r="D42" s="19"/>
      <c r="E42" s="11"/>
      <c r="F42" s="11"/>
      <c r="G42" s="11">
        <f t="shared" si="9"/>
        <v>1.39</v>
      </c>
      <c r="H42" s="11">
        <f>ROUND((H6-100)*0.7%+1,2)</f>
        <v>1.39</v>
      </c>
      <c r="I42" s="15"/>
      <c r="J42" s="15"/>
      <c r="K42" s="32"/>
      <c r="L42" s="26"/>
    </row>
    <row r="43" ht="31" customHeight="1" spans="1:12">
      <c r="A43" s="15"/>
      <c r="B43" s="17" t="s">
        <v>34</v>
      </c>
      <c r="C43" s="23" t="s">
        <v>74</v>
      </c>
      <c r="D43" s="19"/>
      <c r="E43" s="11"/>
      <c r="F43" s="11"/>
      <c r="G43" s="11">
        <v>3.5</v>
      </c>
      <c r="H43" s="11">
        <f>G43</f>
        <v>3.5</v>
      </c>
      <c r="I43" s="15"/>
      <c r="J43" s="15"/>
      <c r="K43" s="32"/>
      <c r="L43" s="26"/>
    </row>
    <row r="44" ht="31" customHeight="1" spans="1:12">
      <c r="A44" s="15"/>
      <c r="B44" s="17" t="s">
        <v>36</v>
      </c>
      <c r="C44" s="23" t="s">
        <v>75</v>
      </c>
      <c r="D44" s="19"/>
      <c r="E44" s="11"/>
      <c r="F44" s="11"/>
      <c r="G44" s="11">
        <v>3</v>
      </c>
      <c r="H44" s="11">
        <v>2</v>
      </c>
      <c r="I44" s="15"/>
      <c r="J44" s="15"/>
      <c r="K44" s="32"/>
      <c r="L44" s="26"/>
    </row>
    <row r="45" ht="31" customHeight="1" spans="1:12">
      <c r="A45" s="15" t="s">
        <v>76</v>
      </c>
      <c r="B45" s="15"/>
      <c r="C45" s="21" t="s">
        <v>77</v>
      </c>
      <c r="D45" s="15"/>
      <c r="E45" s="15"/>
      <c r="F45" s="15"/>
      <c r="G45" s="15">
        <f>G46</f>
        <v>8.78</v>
      </c>
      <c r="H45" s="15">
        <f>H46</f>
        <v>8.78</v>
      </c>
      <c r="I45" s="15"/>
      <c r="J45" s="33"/>
      <c r="K45" s="34"/>
      <c r="L45" s="26">
        <f>H45/H47</f>
        <v>0.047644888213588</v>
      </c>
    </row>
    <row r="46" ht="31" customHeight="1" spans="1:12">
      <c r="A46" s="11"/>
      <c r="B46" s="17" t="s">
        <v>19</v>
      </c>
      <c r="C46" s="23" t="s">
        <v>78</v>
      </c>
      <c r="D46" s="11"/>
      <c r="E46" s="11"/>
      <c r="F46" s="11"/>
      <c r="G46" s="11">
        <f>H46</f>
        <v>8.78</v>
      </c>
      <c r="H46" s="11">
        <f>ROUND((H6+H36)*5%,2)</f>
        <v>8.78</v>
      </c>
      <c r="I46" s="15"/>
      <c r="J46" s="11"/>
      <c r="K46" s="34"/>
      <c r="L46" s="26"/>
    </row>
    <row r="47" ht="31" customHeight="1" spans="1:12">
      <c r="A47" s="21" t="s">
        <v>79</v>
      </c>
      <c r="B47" s="21"/>
      <c r="C47" s="21" t="s">
        <v>80</v>
      </c>
      <c r="D47" s="15">
        <f t="shared" ref="D47:H47" si="10">D45+D36+D6</f>
        <v>98.64</v>
      </c>
      <c r="E47" s="15">
        <f t="shared" si="10"/>
        <v>6.508</v>
      </c>
      <c r="F47" s="15">
        <f t="shared" si="10"/>
        <v>50.032</v>
      </c>
      <c r="G47" s="15">
        <f t="shared" si="10"/>
        <v>29.1</v>
      </c>
      <c r="H47" s="15">
        <f t="shared" si="10"/>
        <v>184.28</v>
      </c>
      <c r="I47" s="15"/>
      <c r="J47" s="15"/>
      <c r="K47" s="35" t="s">
        <v>81</v>
      </c>
      <c r="L47" s="36">
        <f>H47/H47</f>
        <v>1</v>
      </c>
    </row>
  </sheetData>
  <mergeCells count="16">
    <mergeCell ref="A1:L1"/>
    <mergeCell ref="A2:L2"/>
    <mergeCell ref="D3:H3"/>
    <mergeCell ref="I3:L3"/>
    <mergeCell ref="A3:A5"/>
    <mergeCell ref="B3:B5"/>
    <mergeCell ref="C3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0.511805555555556" bottom="0.51180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新天(本人修改)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郭郭</cp:lastModifiedBy>
  <dcterms:created xsi:type="dcterms:W3CDTF">2021-07-23T01:51:00Z</dcterms:created>
  <dcterms:modified xsi:type="dcterms:W3CDTF">2022-06-17T10:14:04Z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F982ECE1DF274D8D9C6101EEBA3E1AE5</vt:lpwstr>
  </property>
</Properties>
</file>